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650" activeTab="0"/>
  </bookViews>
  <sheets>
    <sheet name="INCOME SHEET" sheetId="1" r:id="rId1"/>
    <sheet name="Income Tax Calculator" sheetId="2" r:id="rId2"/>
  </sheets>
  <definedNames>
    <definedName name="CITY">'INCOME SHEET'!$S$154:$S$155</definedName>
    <definedName name="_xlnm.Print_Area" localSheetId="0">'INCOME SHEET'!$A$1:$T$136</definedName>
    <definedName name="SCHEME">'INCOME SHEET'!$S$158:$S$159</definedName>
  </definedNames>
  <calcPr fullCalcOnLoad="1"/>
</workbook>
</file>

<file path=xl/sharedStrings.xml><?xml version="1.0" encoding="utf-8"?>
<sst xmlns="http://schemas.openxmlformats.org/spreadsheetml/2006/main" count="340" uniqueCount="211">
  <si>
    <t>Rs.</t>
  </si>
  <si>
    <t xml:space="preserve">b) Value of perquisites under section 17(2) (as per Form </t>
  </si>
  <si>
    <t>c) Profits in lieu of salary under section 17(3) (as per Form</t>
  </si>
  <si>
    <t>d) Total</t>
  </si>
  <si>
    <t>Verification</t>
  </si>
  <si>
    <t>Full Name:</t>
  </si>
  <si>
    <t xml:space="preserve"> </t>
  </si>
  <si>
    <t>Details of Salary paid and any other income and tax deducted</t>
  </si>
  <si>
    <t>1 Gross Salary</t>
  </si>
  <si>
    <t>2  Less :Allowance to the extent exempt u/s 10</t>
  </si>
  <si>
    <t>Designation:</t>
  </si>
  <si>
    <t>Gross Amount</t>
  </si>
  <si>
    <t>Deductible Amount</t>
  </si>
  <si>
    <t xml:space="preserve">    No.12BA, wherever applicable)</t>
  </si>
  <si>
    <t xml:space="preserve">    No. 12BA, wherever applicable)</t>
  </si>
  <si>
    <t>TAN:</t>
  </si>
  <si>
    <t>Sl. No.</t>
  </si>
  <si>
    <t xml:space="preserve">      a) Travel concession or assistance u/s 10(5)</t>
  </si>
  <si>
    <t xml:space="preserve">      b) Death-cum-retirement gratuity u/s 10(10)</t>
  </si>
  <si>
    <t xml:space="preserve">      c) Commuted value of pension u/s 10(10A)</t>
  </si>
  <si>
    <t xml:space="preserve">      d) Cash equivalent of leave salary encashment u/s 10(10AA)</t>
  </si>
  <si>
    <t xml:space="preserve">       f) Amount of any other exemption under section 10</t>
  </si>
  <si>
    <t xml:space="preserve">       g) Total amount of any other exemption under section 10</t>
  </si>
  <si>
    <t xml:space="preserve">       h) Total amount of exemption claimed under section 10</t>
  </si>
  <si>
    <t>3  Total amount of salary received from current employer [1(d)-2(h)]</t>
  </si>
  <si>
    <t>4  Less: Deductions under section 16</t>
  </si>
  <si>
    <t>5 Total amount of deductions under section 16 [4(a)+4(b)+4(c)]</t>
  </si>
  <si>
    <t>6 Income chargeable under the head 'Salaries' [(3+1(e)-5]</t>
  </si>
  <si>
    <t>7 Add: Any other income reported by the employee</t>
  </si>
  <si>
    <t>8  Total amount of other income reported by the employee [7(a)+7(b)]</t>
  </si>
  <si>
    <t xml:space="preserve">    a) Deductions in respect of specified investments/savings - 80C</t>
  </si>
  <si>
    <t xml:space="preserve">    b) Contributions to Specified Pension Funds - 80CCC</t>
  </si>
  <si>
    <t xml:space="preserve">    c) Contributions to Pension Funds from Central Govt. Emp. 80CCD(1)</t>
  </si>
  <si>
    <t xml:space="preserve">    d) Total deduction under section 80C, 80CCC and 80CCD(1)</t>
  </si>
  <si>
    <t xml:space="preserve">    f) Contributions to Pension Funds from Central Govt. Emp. 80CCD(2)</t>
  </si>
  <si>
    <t xml:space="preserve">    h) Repayment of Interest on Higher Education Loan - 80E</t>
  </si>
  <si>
    <t>Qualifying Amount</t>
  </si>
  <si>
    <t xml:space="preserve">    i) Donations to Specified funds / Institutions - 80G</t>
  </si>
  <si>
    <t xml:space="preserve">    k) Amount deductible under any other provision(s) of Chapter VI-A</t>
  </si>
  <si>
    <t xml:space="preserve">    l) Total of amount deductible under any other provision(s)</t>
  </si>
  <si>
    <t>11 Aggregate of deductible amount under Chapter VI-A</t>
  </si>
  <si>
    <t xml:space="preserve">     [10(d)+10(e)+10(f)+10(g)+10(h)+10(i)+10(j)+10(l)]</t>
  </si>
  <si>
    <t>12 Total taxable income (9-11)</t>
  </si>
  <si>
    <t>13 Tax on total income</t>
  </si>
  <si>
    <t>14 Rebate under section 87A, if applicable</t>
  </si>
  <si>
    <t>15 Surcharge, wherever applicable</t>
  </si>
  <si>
    <t>16 Health and education cess  (@ 4%)</t>
  </si>
  <si>
    <t>17 Tax payable (13+15+16-14)</t>
  </si>
  <si>
    <t>18 Less: Relief under section 89 (attach details)</t>
  </si>
  <si>
    <t>19 Net tax payable (17-18)</t>
  </si>
  <si>
    <t xml:space="preserve">Designation: </t>
  </si>
  <si>
    <t>Employer Name:</t>
  </si>
  <si>
    <t>Employee Name:</t>
  </si>
  <si>
    <t>PAN:</t>
  </si>
  <si>
    <t>Date of Birth:</t>
  </si>
  <si>
    <t>Employee No.</t>
  </si>
  <si>
    <r>
      <t xml:space="preserve">    e) Contribution to National Pension System 80CCD(1B)</t>
    </r>
    <r>
      <rPr>
        <b/>
        <sz val="9"/>
        <rFont val="Calibri"/>
        <family val="2"/>
      </rPr>
      <t xml:space="preserve"> (upto Rs.50000)</t>
    </r>
  </si>
  <si>
    <t xml:space="preserve">    j) Interest on Savings Account - 80TTA / 80TTB (For Senior Citizens)</t>
  </si>
  <si>
    <t>SECTION</t>
  </si>
  <si>
    <t xml:space="preserve">GROSS AMOUNT </t>
  </si>
  <si>
    <t>NATURE OF DEDUCTION</t>
  </si>
  <si>
    <t>Tuition fees paid to educate a maximum of two children</t>
  </si>
  <si>
    <t>DEDUCTIBLE AMOUNT</t>
  </si>
  <si>
    <t>80C</t>
  </si>
  <si>
    <t>GPF/PPF</t>
  </si>
  <si>
    <t>Fixed deposit with a minimum tenure of 5 years</t>
  </si>
  <si>
    <t>HOUSING LOAN PRINCIPAL REPAYMENT</t>
  </si>
  <si>
    <t>NSC/KVP</t>
  </si>
  <si>
    <t>TAX SAVER MUTUAL FUND/ SIP</t>
  </si>
  <si>
    <t>STAMP DUTY ON NEW HOUSE PURCHASE</t>
  </si>
  <si>
    <t>Contribution to certain pension funds.</t>
  </si>
  <si>
    <t>80CCC</t>
  </si>
  <si>
    <t>Contribution to pension funds approved by Central Govt.</t>
  </si>
  <si>
    <t>80CCD</t>
  </si>
  <si>
    <t>a) Employee'S Contribution</t>
  </si>
  <si>
    <t>b) Employee'S Contribution</t>
  </si>
  <si>
    <t>80CCD(2)</t>
  </si>
  <si>
    <t>80CCD(1)</t>
  </si>
  <si>
    <t>c) Employee'S Contribution to NPS</t>
  </si>
  <si>
    <t>80CCD(1B)</t>
  </si>
  <si>
    <t>80D</t>
  </si>
  <si>
    <t>Medical Insurance Premium Paid</t>
  </si>
  <si>
    <t>Medical Expenditure in respect of Dependant Disable</t>
  </si>
  <si>
    <t>80DD</t>
  </si>
  <si>
    <t>Interest on Education Loan</t>
  </si>
  <si>
    <t>80E</t>
  </si>
  <si>
    <t>Tax Deduction for Interest on Home Loan-only first home</t>
  </si>
  <si>
    <t>Donation to Approved Charitable Trust</t>
  </si>
  <si>
    <t>80G</t>
  </si>
  <si>
    <t>80GG</t>
  </si>
  <si>
    <t>Deduction in Respect of Rent Paid (HRA Not received)</t>
  </si>
  <si>
    <t xml:space="preserve">Interest on Saving Account </t>
  </si>
  <si>
    <t>Interest on Deposits including Saving Interest (Sr. Citizen)</t>
  </si>
  <si>
    <t>80TTA</t>
  </si>
  <si>
    <t>80TTB</t>
  </si>
  <si>
    <t>Tax Deduction for Disabled Individuals</t>
  </si>
  <si>
    <t>80U</t>
  </si>
  <si>
    <t>c) Tax on employment under section 16(iii) (Upto Rs. 2500)</t>
  </si>
  <si>
    <t>a) Standard Deduction under section 16(ia) (upto Rs. 50000)</t>
  </si>
  <si>
    <t>b) Entertainment Allowance under section 16(ii) (upto Rs.5000)</t>
  </si>
  <si>
    <t xml:space="preserve">     </t>
  </si>
  <si>
    <t xml:space="preserve">I, </t>
  </si>
  <si>
    <t xml:space="preserve">do hereby certify  that the </t>
  </si>
  <si>
    <t>{Total deduction from (a) to (c) shall not exceed Rs.150000}</t>
  </si>
  <si>
    <t>Signature of person submitting this statement</t>
  </si>
  <si>
    <t>NAME:</t>
  </si>
  <si>
    <t>Signature of Official/person verifying this statement</t>
  </si>
  <si>
    <t>SPACE FOR STAMP</t>
  </si>
  <si>
    <t>INCOME DECLARATION STATEMENT</t>
  </si>
  <si>
    <t>a) Gross Salary as per provisions contained in sec. 17(1)</t>
  </si>
  <si>
    <t>PROOF</t>
  </si>
  <si>
    <t>Y/N</t>
  </si>
  <si>
    <t>information given above is true, complete and correct, Further records related to Deduction availed under Chapter VI-A are duly submitted with this form</t>
  </si>
  <si>
    <t xml:space="preserve">    g) Medical Insurance Premium Paid - 80D (self and family)</t>
  </si>
  <si>
    <t>Tax Slab</t>
  </si>
  <si>
    <t xml:space="preserve">Slab Income </t>
  </si>
  <si>
    <t>Tax Rate</t>
  </si>
  <si>
    <t>Tax Amount</t>
  </si>
  <si>
    <t>10,00,000+</t>
  </si>
  <si>
    <t xml:space="preserve">Tax on Total Income </t>
  </si>
  <si>
    <t>Output</t>
  </si>
  <si>
    <t>Surcharge</t>
  </si>
  <si>
    <t>10% on Tax if Income &gt; Rs 50 lakhs &lt;Rs 1 Crore</t>
  </si>
  <si>
    <t>15% on Tax if Income &gt; Rs 1 Crore</t>
  </si>
  <si>
    <t>Tax with Surcharge</t>
  </si>
  <si>
    <t>Upto Rs. 12500 if Taxable Income &lt; Rs. 5 lakhs</t>
  </si>
  <si>
    <t>Tax with Surcharge less Rebate, if any</t>
  </si>
  <si>
    <t>Education Cess</t>
  </si>
  <si>
    <t>Tax Liability with Cess</t>
  </si>
  <si>
    <t>Input</t>
  </si>
  <si>
    <t>Basic Salary + DA</t>
  </si>
  <si>
    <t>Least of the following will be HRA Exemption</t>
  </si>
  <si>
    <t>HRA Receieved</t>
  </si>
  <si>
    <t>% of Salary+DA (50%-Metro &amp; 40%-Non-metro)</t>
  </si>
  <si>
    <t>Rent paid in excess of 10 % of salary</t>
  </si>
  <si>
    <t xml:space="preserve">Note: </t>
  </si>
  <si>
    <t>This is as per proposal presented during annual budget for FY 2019-20.</t>
  </si>
  <si>
    <t>Income Tax Slabs</t>
  </si>
  <si>
    <t>Tax Exemptions</t>
  </si>
  <si>
    <t>Age Creteria</t>
  </si>
  <si>
    <t>Income Exempted</t>
  </si>
  <si>
    <t>-</t>
  </si>
  <si>
    <t>Yrs</t>
  </si>
  <si>
    <t>Senior Citizen</t>
  </si>
  <si>
    <t>Very Senior Citizen</t>
  </si>
  <si>
    <t>INDIVIDUAL</t>
  </si>
  <si>
    <t>Tax Rebate u/s 87A</t>
  </si>
  <si>
    <t>c</t>
  </si>
  <si>
    <t>a</t>
  </si>
  <si>
    <t>b</t>
  </si>
  <si>
    <t>d</t>
  </si>
  <si>
    <t>e</t>
  </si>
  <si>
    <t>f</t>
  </si>
  <si>
    <t>g</t>
  </si>
  <si>
    <t>h</t>
  </si>
  <si>
    <t>i</t>
  </si>
  <si>
    <t>j</t>
  </si>
  <si>
    <t>TOTAL SURCHARGE</t>
  </si>
  <si>
    <t>Assessee Name:</t>
  </si>
  <si>
    <t>PAN</t>
  </si>
  <si>
    <t>Dept./Office Name:</t>
  </si>
  <si>
    <t>TAN</t>
  </si>
  <si>
    <t>ASSESSEE CATEGORY</t>
  </si>
  <si>
    <t>AGE</t>
  </si>
  <si>
    <t>CATEGORY:</t>
  </si>
  <si>
    <t>ANNEXURE - Deductions under Chapter VI-A (SECTION 80C TO 80U OF INCOME TAX ACT, 1961)</t>
  </si>
  <si>
    <t>Other Deduction (Not Covered Above) specify nature thereof</t>
  </si>
  <si>
    <r>
      <rPr>
        <b/>
        <sz val="9"/>
        <rFont val="Calibri"/>
        <family val="2"/>
      </rPr>
      <t>Note: Relevant Documentary proof of all above Deductible Investments/Expenses should be duly verified by the Authorised person and 'Y' mark should be done in last column (PROOF) above if found in order else 'N' mark shall be made.</t>
    </r>
  </si>
  <si>
    <t xml:space="preserve">NOTE:  ONLY CELLS MARKED IN LIGHT ORANGE COLOUR </t>
  </si>
  <si>
    <t>SHALL BE FILLED , ALL OTHER CELLS ARE CONTAINING FORMULA THAT SHALL NOT BE CHANGED</t>
  </si>
  <si>
    <t>LIC/ULIP/GSLI/PLI (for self, spouse or children)/ Sukanya</t>
  </si>
  <si>
    <t>20 Tax already paid Till submission of this statement</t>
  </si>
  <si>
    <t>21 Tax to be paid in remaining part of the year</t>
  </si>
  <si>
    <r>
      <t xml:space="preserve">      e) House rent allowance u/s 10(13A) </t>
    </r>
    <r>
      <rPr>
        <b/>
        <sz val="9"/>
        <rFont val="Calibri"/>
        <family val="2"/>
      </rPr>
      <t>REFER CALCULATION NOTE-1</t>
    </r>
  </si>
  <si>
    <t>NOTE-1</t>
  </si>
  <si>
    <t>80EE/80EEA</t>
  </si>
  <si>
    <t>HRA Exemption Calculator (Section 10(13A))</t>
  </si>
  <si>
    <t>HRA Received (Actual HRA included in Gross Salary as above)</t>
  </si>
  <si>
    <t>Actual Rent Paid (To be substantiated with Rent Receipts)</t>
  </si>
  <si>
    <t>OLD SCHEME</t>
  </si>
  <si>
    <t>NEW SCHEME</t>
  </si>
  <si>
    <t xml:space="preserve">         </t>
  </si>
  <si>
    <t>f) Amount of Professional Tax Deducted by other/previous employer(s)</t>
  </si>
  <si>
    <t>g) Net Amount of Salary received from other/previous employer(s)</t>
  </si>
  <si>
    <t>OPTION USED</t>
  </si>
  <si>
    <t>METRO</t>
  </si>
  <si>
    <t>NON-METRO</t>
  </si>
  <si>
    <t>15,00,000+</t>
  </si>
  <si>
    <t>having PAN</t>
  </si>
  <si>
    <t>T</t>
  </si>
  <si>
    <t>Taxable Income as per OLD SCHEME</t>
  </si>
  <si>
    <t>Taxable Income as per NEW SCHEME</t>
  </si>
  <si>
    <t>City living in (METRO/NON-METRO- Choose from Dropdown)</t>
  </si>
  <si>
    <t>Sections 80C,80CCC and 80CCD (Please Fill Details in Annexure)</t>
  </si>
  <si>
    <t>e) Total amount of salary received from OTHER/PREVIOUS employer(s)</t>
  </si>
  <si>
    <t xml:space="preserve">   (a) RENT Income from house property (if any)</t>
  </si>
  <si>
    <r>
      <t xml:space="preserve">   (c)  Income under the head Other Sources </t>
    </r>
    <r>
      <rPr>
        <b/>
        <sz val="9"/>
        <rFont val="Calibri"/>
        <family val="2"/>
      </rPr>
      <t>(Saving + FD A/c Interest)</t>
    </r>
  </si>
  <si>
    <r>
      <t xml:space="preserve">   (b) </t>
    </r>
    <r>
      <rPr>
        <b/>
        <sz val="9"/>
        <rFont val="Calibri"/>
        <family val="2"/>
      </rPr>
      <t>INTEREST</t>
    </r>
    <r>
      <rPr>
        <sz val="9"/>
        <rFont val="Calibri"/>
        <family val="2"/>
      </rPr>
      <t xml:space="preserve"> on Loan on Self-Occupied House  (Deductible u/s 24)</t>
    </r>
  </si>
  <si>
    <t>10 Deductions under Chapter VI-A (Refer Annexure)</t>
  </si>
  <si>
    <r>
      <t xml:space="preserve">CHOOSE OPTION HERE (USE DROPDOWN next to </t>
    </r>
    <r>
      <rPr>
        <sz val="12"/>
        <rFont val="Wingdings"/>
        <family val="0"/>
      </rPr>
      <t>T</t>
    </r>
    <r>
      <rPr>
        <b/>
        <sz val="12"/>
        <rFont val="Calibri"/>
        <family val="2"/>
      </rPr>
      <t xml:space="preserve">) </t>
    </r>
    <r>
      <rPr>
        <b/>
        <sz val="12"/>
        <rFont val="Wingdings"/>
        <family val="0"/>
      </rPr>
      <t>è</t>
    </r>
  </si>
  <si>
    <t>9  GROSS TOTAL INCOME (6+8)</t>
  </si>
  <si>
    <t>ACCOUNT OFFICER CASH NAU, NAVSARI</t>
  </si>
  <si>
    <t>SRTN00951G</t>
  </si>
  <si>
    <t>HAED CLERK</t>
  </si>
  <si>
    <t>SMT.RAXABEN  RAMESHBHAI  PATEL</t>
  </si>
  <si>
    <t>AQGPP5317D</t>
  </si>
  <si>
    <t>Income Tax Calculation FY 2022-23 (AY 2023-24)</t>
  </si>
  <si>
    <r>
      <t xml:space="preserve">AGE </t>
    </r>
    <r>
      <rPr>
        <b/>
        <sz val="10"/>
        <rFont val="Calibri"/>
        <family val="2"/>
      </rPr>
      <t>(as on 31/03/23):</t>
    </r>
  </si>
  <si>
    <t>AY: 2023-24</t>
  </si>
  <si>
    <t>FY: 2022-23</t>
  </si>
  <si>
    <t>22 Total Tax Paid during F.Y.2022-23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</si>
</sst>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_(* #,##0.000_);_(* \(#,##0.000\);_(* &quot;-&quot;??_);_(@_)"/>
    <numFmt numFmtId="179" formatCode="0.000"/>
    <numFmt numFmtId="180" formatCode="0.0000"/>
    <numFmt numFmtId="181" formatCode="_(* #,##0.0_);_(* \(#,##0.0\);_(* &quot;-&quot;??_);_(@_)"/>
    <numFmt numFmtId="182" formatCode="_(* #,##0_);_(* \(#,##0\);_(* &quot;-&quot;??_);_(@_)"/>
    <numFmt numFmtId="183" formatCode="[$-409]dddd\,\ mmmm\ dd\,\ yyyy"/>
    <numFmt numFmtId="184" formatCode="[$-409]dd\-mmm\-yy;@"/>
    <numFmt numFmtId="185" formatCode="_ * #,##0_ ;_ * \-#,##0_ ;_ * &quot;-&quot;??_ ;_ @_ "/>
    <numFmt numFmtId="186" formatCode="[$-409]dddd\,\ mmmm\ d\,\ yyyy"/>
  </numFmts>
  <fonts count="98">
    <font>
      <sz val="10"/>
      <name val="Arial"/>
      <family val="0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Arial"/>
      <family val="2"/>
    </font>
    <font>
      <sz val="12"/>
      <name val="Segoe U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Wingdings"/>
      <family val="0"/>
    </font>
    <font>
      <b/>
      <sz val="11"/>
      <name val="Calibri"/>
      <family val="2"/>
    </font>
    <font>
      <b/>
      <sz val="12"/>
      <name val="Calibri"/>
      <family val="2"/>
    </font>
    <font>
      <b/>
      <sz val="25"/>
      <name val="Wingdings"/>
      <family val="0"/>
    </font>
    <font>
      <sz val="12"/>
      <name val="Wingding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9"/>
      <name val="Segoe UI"/>
      <family val="2"/>
    </font>
    <font>
      <b/>
      <sz val="12"/>
      <color indexed="10"/>
      <name val="Segoe UI"/>
      <family val="2"/>
    </font>
    <font>
      <b/>
      <sz val="12"/>
      <color indexed="52"/>
      <name val="Segoe UI"/>
      <family val="2"/>
    </font>
    <font>
      <b/>
      <sz val="11"/>
      <color indexed="10"/>
      <name val="Calibri"/>
      <family val="2"/>
    </font>
    <font>
      <sz val="12"/>
      <color indexed="63"/>
      <name val="Segoe UI"/>
      <family val="2"/>
    </font>
    <font>
      <b/>
      <u val="single"/>
      <sz val="11"/>
      <color indexed="8"/>
      <name val="Calibri"/>
      <family val="2"/>
    </font>
    <font>
      <b/>
      <sz val="18"/>
      <color indexed="8"/>
      <name val="Arial Black"/>
      <family val="2"/>
    </font>
    <font>
      <b/>
      <sz val="18"/>
      <color indexed="10"/>
      <name val="Arial Black"/>
      <family val="2"/>
    </font>
    <font>
      <sz val="22"/>
      <color indexed="60"/>
      <name val="Segoe UI"/>
      <family val="2"/>
    </font>
    <font>
      <b/>
      <sz val="15"/>
      <color indexed="8"/>
      <name val="Arial Black"/>
      <family val="2"/>
    </font>
    <font>
      <b/>
      <sz val="14"/>
      <color indexed="8"/>
      <name val="Arial"/>
      <family val="2"/>
    </font>
    <font>
      <sz val="14"/>
      <color indexed="60"/>
      <name val="Segoe UI"/>
      <family val="2"/>
    </font>
    <font>
      <b/>
      <sz val="14"/>
      <color indexed="60"/>
      <name val="Arial"/>
      <family val="2"/>
    </font>
    <font>
      <b/>
      <sz val="15"/>
      <color indexed="10"/>
      <name val="Arial Black"/>
      <family val="2"/>
    </font>
    <font>
      <b/>
      <sz val="14"/>
      <color indexed="10"/>
      <name val="Segoe UI"/>
      <family val="2"/>
    </font>
    <font>
      <b/>
      <sz val="12"/>
      <color indexed="8"/>
      <name val="Arial Black"/>
      <family val="2"/>
    </font>
    <font>
      <b/>
      <sz val="13"/>
      <name val="Calibri"/>
      <family val="2"/>
    </font>
    <font>
      <b/>
      <sz val="15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sz val="5"/>
      <name val="Calibri"/>
      <family val="2"/>
    </font>
    <font>
      <b/>
      <sz val="16"/>
      <color indexed="60"/>
      <name val="Calibri"/>
      <family val="2"/>
    </font>
    <font>
      <b/>
      <sz val="12"/>
      <color indexed="10"/>
      <name val="Calibri"/>
      <family val="2"/>
    </font>
    <font>
      <sz val="16"/>
      <color indexed="6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0"/>
      <name val="Segoe UI"/>
      <family val="2"/>
    </font>
    <font>
      <b/>
      <sz val="12"/>
      <color theme="5"/>
      <name val="Segoe UI"/>
      <family val="2"/>
    </font>
    <font>
      <b/>
      <sz val="12"/>
      <color rgb="FFFF9933"/>
      <name val="Segoe UI"/>
      <family val="2"/>
    </font>
    <font>
      <b/>
      <sz val="11"/>
      <color rgb="FFCC0000"/>
      <name val="Calibri"/>
      <family val="2"/>
    </font>
    <font>
      <sz val="12"/>
      <color theme="1" tint="0.34999001026153564"/>
      <name val="Segoe UI"/>
      <family val="2"/>
    </font>
    <font>
      <sz val="11"/>
      <color rgb="FFCC0000"/>
      <name val="Calibri"/>
      <family val="2"/>
    </font>
    <font>
      <b/>
      <u val="single"/>
      <sz val="11"/>
      <color theme="1"/>
      <name val="Calibri"/>
      <family val="2"/>
    </font>
    <font>
      <b/>
      <sz val="18"/>
      <color theme="1"/>
      <name val="Arial Black"/>
      <family val="2"/>
    </font>
    <font>
      <b/>
      <sz val="18"/>
      <color theme="5"/>
      <name val="Arial Black"/>
      <family val="2"/>
    </font>
    <font>
      <sz val="22"/>
      <color rgb="FFC00000"/>
      <name val="Segoe UI"/>
      <family val="2"/>
    </font>
    <font>
      <b/>
      <sz val="15"/>
      <color theme="1"/>
      <name val="Arial Black"/>
      <family val="2"/>
    </font>
    <font>
      <b/>
      <sz val="14"/>
      <color theme="1"/>
      <name val="Arial"/>
      <family val="2"/>
    </font>
    <font>
      <sz val="14"/>
      <color rgb="FFC00000"/>
      <name val="Segoe UI"/>
      <family val="2"/>
    </font>
    <font>
      <b/>
      <sz val="14"/>
      <color rgb="FFC00000"/>
      <name val="Arial"/>
      <family val="2"/>
    </font>
    <font>
      <b/>
      <sz val="15"/>
      <color theme="5"/>
      <name val="Arial Black"/>
      <family val="2"/>
    </font>
    <font>
      <b/>
      <sz val="14"/>
      <color theme="5"/>
      <name val="Segoe UI"/>
      <family val="2"/>
    </font>
    <font>
      <b/>
      <sz val="12"/>
      <color theme="1"/>
      <name val="Arial Black"/>
      <family val="2"/>
    </font>
    <font>
      <b/>
      <sz val="12"/>
      <color theme="1"/>
      <name val="Calibri"/>
      <family val="2"/>
    </font>
    <font>
      <b/>
      <sz val="16"/>
      <color rgb="FFC00000"/>
      <name val="Calibri"/>
      <family val="2"/>
    </font>
    <font>
      <b/>
      <sz val="12"/>
      <color rgb="FFFF0000"/>
      <name val="Calibri"/>
      <family val="2"/>
    </font>
    <font>
      <sz val="16"/>
      <color rgb="FFC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/>
      <right style="thin"/>
      <top/>
      <bottom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/>
    </border>
    <border>
      <left style="thin"/>
      <right style="thin"/>
      <top style="dashed"/>
      <bottom/>
    </border>
    <border>
      <left style="thin"/>
      <right/>
      <top style="dashed"/>
      <bottom/>
    </border>
    <border>
      <left style="dashed"/>
      <right>
        <color indexed="63"/>
      </right>
      <top style="dotted"/>
      <bottom>
        <color indexed="63"/>
      </bottom>
    </border>
    <border>
      <left style="thin"/>
      <right/>
      <top style="dott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 style="thin"/>
      <right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/>
      <right style="thin"/>
      <top style="dashed"/>
      <bottom style="dashed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dotted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5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59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59" fillId="0" borderId="0" xfId="56" applyFont="1" applyAlignment="1">
      <alignment vertical="center"/>
      <protection/>
    </xf>
    <xf numFmtId="3" fontId="59" fillId="0" borderId="0" xfId="56" applyNumberFormat="1" applyFont="1" applyAlignment="1">
      <alignment vertical="center"/>
      <protection/>
    </xf>
    <xf numFmtId="0" fontId="59" fillId="0" borderId="0" xfId="56" applyAlignment="1">
      <alignment vertical="center"/>
      <protection/>
    </xf>
    <xf numFmtId="0" fontId="76" fillId="0" borderId="0" xfId="56" applyFont="1" applyAlignment="1">
      <alignment vertical="center"/>
      <protection/>
    </xf>
    <xf numFmtId="0" fontId="77" fillId="33" borderId="10" xfId="56" applyFont="1" applyFill="1" applyBorder="1" applyAlignment="1" applyProtection="1">
      <alignment horizontal="center" vertical="center"/>
      <protection locked="0"/>
    </xf>
    <xf numFmtId="0" fontId="77" fillId="33" borderId="10" xfId="56" applyFont="1" applyFill="1" applyBorder="1" applyAlignment="1" applyProtection="1">
      <alignment horizontal="right" vertical="center"/>
      <protection locked="0"/>
    </xf>
    <xf numFmtId="0" fontId="78" fillId="0" borderId="11" xfId="56" applyFont="1" applyFill="1" applyBorder="1" applyAlignment="1" applyProtection="1">
      <alignment horizontal="center" vertical="center" wrapText="1"/>
      <protection locked="0"/>
    </xf>
    <xf numFmtId="185" fontId="5" fillId="0" borderId="11" xfId="44" applyNumberFormat="1" applyFont="1" applyBorder="1" applyAlignment="1">
      <alignment horizontal="left" vertical="center"/>
    </xf>
    <xf numFmtId="185" fontId="5" fillId="0" borderId="11" xfId="44" applyNumberFormat="1" applyFont="1" applyBorder="1" applyAlignment="1">
      <alignment vertical="center"/>
    </xf>
    <xf numFmtId="9" fontId="5" fillId="0" borderId="11" xfId="56" applyNumberFormat="1" applyFont="1" applyBorder="1" applyAlignment="1">
      <alignment vertical="center"/>
      <protection/>
    </xf>
    <xf numFmtId="185" fontId="5" fillId="0" borderId="11" xfId="44" applyNumberFormat="1" applyFont="1" applyBorder="1" applyAlignment="1">
      <alignment horizontal="right" vertical="center"/>
    </xf>
    <xf numFmtId="0" fontId="59" fillId="0" borderId="0" xfId="56" applyFont="1" applyAlignment="1">
      <alignment horizontal="right" vertical="center"/>
      <protection/>
    </xf>
    <xf numFmtId="0" fontId="78" fillId="0" borderId="11" xfId="56" applyFont="1" applyFill="1" applyBorder="1" applyAlignment="1" applyProtection="1">
      <alignment horizontal="right" vertical="center" wrapText="1"/>
      <protection locked="0"/>
    </xf>
    <xf numFmtId="0" fontId="79" fillId="0" borderId="11" xfId="56" applyFont="1" applyBorder="1" applyAlignment="1">
      <alignment vertical="center"/>
      <protection/>
    </xf>
    <xf numFmtId="185" fontId="78" fillId="0" borderId="11" xfId="44" applyNumberFormat="1" applyFont="1" applyBorder="1" applyAlignment="1">
      <alignment vertical="center"/>
    </xf>
    <xf numFmtId="0" fontId="80" fillId="0" borderId="0" xfId="56" applyFont="1" applyAlignment="1">
      <alignment vertical="center"/>
      <protection/>
    </xf>
    <xf numFmtId="0" fontId="5" fillId="0" borderId="11" xfId="56" applyFont="1" applyBorder="1" applyAlignment="1">
      <alignment horizontal="right" vertical="center"/>
      <protection/>
    </xf>
    <xf numFmtId="9" fontId="5" fillId="0" borderId="11" xfId="56" applyNumberFormat="1" applyFont="1" applyBorder="1" applyAlignment="1">
      <alignment horizontal="right" vertical="center"/>
      <protection/>
    </xf>
    <xf numFmtId="0" fontId="79" fillId="0" borderId="11" xfId="56" applyFont="1" applyBorder="1" applyAlignment="1">
      <alignment horizontal="right" vertical="center"/>
      <protection/>
    </xf>
    <xf numFmtId="3" fontId="80" fillId="0" borderId="0" xfId="56" applyNumberFormat="1" applyFont="1" applyAlignment="1">
      <alignment vertical="center"/>
      <protection/>
    </xf>
    <xf numFmtId="0" fontId="81" fillId="0" borderId="11" xfId="56" applyFont="1" applyBorder="1" applyAlignment="1">
      <alignment horizontal="right" vertical="center"/>
      <protection/>
    </xf>
    <xf numFmtId="0" fontId="5" fillId="0" borderId="11" xfId="56" applyFont="1" applyBorder="1" applyAlignment="1">
      <alignment vertical="center"/>
      <protection/>
    </xf>
    <xf numFmtId="185" fontId="76" fillId="0" borderId="0" xfId="44" applyNumberFormat="1" applyFont="1" applyAlignment="1">
      <alignment vertical="center"/>
    </xf>
    <xf numFmtId="0" fontId="82" fillId="0" borderId="0" xfId="56" applyFont="1" applyAlignment="1">
      <alignment horizontal="right" vertical="center"/>
      <protection/>
    </xf>
    <xf numFmtId="0" fontId="83" fillId="0" borderId="0" xfId="56" applyFont="1" applyAlignment="1">
      <alignment vertical="center"/>
      <protection/>
    </xf>
    <xf numFmtId="185" fontId="59" fillId="0" borderId="0" xfId="44" applyNumberFormat="1" applyFont="1" applyAlignment="1">
      <alignment vertical="center"/>
    </xf>
    <xf numFmtId="0" fontId="84" fillId="0" borderId="0" xfId="56" applyFont="1" applyFill="1" applyBorder="1" applyAlignment="1" applyProtection="1">
      <alignment horizontal="left" vertical="center" wrapText="1"/>
      <protection locked="0"/>
    </xf>
    <xf numFmtId="1" fontId="85" fillId="0" borderId="0" xfId="44" applyNumberFormat="1" applyFont="1" applyBorder="1" applyAlignment="1" applyProtection="1">
      <alignment vertical="center"/>
      <protection locked="0"/>
    </xf>
    <xf numFmtId="0" fontId="86" fillId="0" borderId="12" xfId="56" applyFont="1" applyBorder="1" applyAlignment="1" applyProtection="1">
      <alignment horizontal="center" vertical="center" wrapText="1"/>
      <protection locked="0"/>
    </xf>
    <xf numFmtId="0" fontId="86" fillId="0" borderId="13" xfId="56" applyFont="1" applyBorder="1" applyAlignment="1" applyProtection="1">
      <alignment horizontal="center" vertical="center" wrapText="1"/>
      <protection locked="0"/>
    </xf>
    <xf numFmtId="0" fontId="87" fillId="0" borderId="14" xfId="56" applyFont="1" applyFill="1" applyBorder="1" applyAlignment="1" applyProtection="1">
      <alignment vertical="center" wrapText="1"/>
      <protection locked="0"/>
    </xf>
    <xf numFmtId="0" fontId="88" fillId="0" borderId="14" xfId="56" applyFont="1" applyFill="1" applyBorder="1" applyAlignment="1" applyProtection="1">
      <alignment horizontal="left" vertical="center" wrapText="1"/>
      <protection locked="0"/>
    </xf>
    <xf numFmtId="0" fontId="84" fillId="0" borderId="14" xfId="56" applyFont="1" applyFill="1" applyBorder="1" applyAlignment="1" applyProtection="1">
      <alignment vertical="center" wrapText="1"/>
      <protection locked="0"/>
    </xf>
    <xf numFmtId="0" fontId="89" fillId="0" borderId="14" xfId="56" applyFont="1" applyBorder="1" applyAlignment="1" applyProtection="1">
      <alignment horizontal="center" vertical="center" wrapText="1"/>
      <protection locked="0"/>
    </xf>
    <xf numFmtId="0" fontId="90" fillId="0" borderId="14" xfId="56" applyFont="1" applyBorder="1" applyAlignment="1" applyProtection="1">
      <alignment horizontal="left" vertical="center" wrapText="1"/>
      <protection locked="0"/>
    </xf>
    <xf numFmtId="1" fontId="91" fillId="0" borderId="11" xfId="44" applyNumberFormat="1" applyFont="1" applyBorder="1" applyAlignment="1" applyProtection="1">
      <alignment vertical="center"/>
      <protection locked="0"/>
    </xf>
    <xf numFmtId="0" fontId="92" fillId="34" borderId="11" xfId="56" applyFont="1" applyFill="1" applyBorder="1" applyAlignment="1" applyProtection="1">
      <alignment horizontal="center" vertical="center" wrapText="1"/>
      <protection locked="0"/>
    </xf>
    <xf numFmtId="0" fontId="93" fillId="0" borderId="14" xfId="56" applyFont="1" applyFill="1" applyBorder="1" applyAlignment="1" applyProtection="1">
      <alignment vertical="center" wrapText="1"/>
      <protection locked="0"/>
    </xf>
    <xf numFmtId="0" fontId="46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vertical="top"/>
      <protection/>
    </xf>
    <xf numFmtId="1" fontId="11" fillId="0" borderId="15" xfId="0" applyNumberFormat="1" applyFont="1" applyFill="1" applyBorder="1" applyAlignment="1" applyProtection="1">
      <alignment horizontal="center" vertical="center"/>
      <protection/>
    </xf>
    <xf numFmtId="0" fontId="47" fillId="35" borderId="16" xfId="0" applyFont="1" applyFill="1" applyBorder="1" applyAlignment="1" applyProtection="1">
      <alignment horizontal="center" vertical="center"/>
      <protection/>
    </xf>
    <xf numFmtId="0" fontId="46" fillId="0" borderId="17" xfId="0" applyFont="1" applyBorder="1" applyAlignment="1" applyProtection="1">
      <alignment horizontal="center" vertical="top"/>
      <protection/>
    </xf>
    <xf numFmtId="0" fontId="10" fillId="0" borderId="0" xfId="0" applyFont="1" applyBorder="1" applyAlignment="1" applyProtection="1">
      <alignment/>
      <protection/>
    </xf>
    <xf numFmtId="0" fontId="46" fillId="0" borderId="17" xfId="0" applyFont="1" applyBorder="1" applyAlignment="1" applyProtection="1">
      <alignment horizontal="left" vertical="top"/>
      <protection/>
    </xf>
    <xf numFmtId="0" fontId="2" fillId="0" borderId="0" xfId="0" applyFont="1" applyAlignment="1" applyProtection="1">
      <alignment vertical="top"/>
      <protection/>
    </xf>
    <xf numFmtId="0" fontId="48" fillId="0" borderId="1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right" vertical="top"/>
      <protection/>
    </xf>
    <xf numFmtId="0" fontId="2" fillId="13" borderId="0" xfId="0" applyFont="1" applyFill="1" applyBorder="1" applyAlignment="1" applyProtection="1">
      <alignment horizontal="right" vertical="top"/>
      <protection/>
    </xf>
    <xf numFmtId="0" fontId="3" fillId="0" borderId="0" xfId="0" applyFont="1" applyBorder="1" applyAlignment="1" applyProtection="1">
      <alignment horizontal="left" vertical="top"/>
      <protection/>
    </xf>
    <xf numFmtId="49" fontId="2" fillId="36" borderId="18" xfId="0" applyNumberFormat="1" applyFont="1" applyFill="1" applyBorder="1" applyAlignment="1" applyProtection="1">
      <alignment vertical="top"/>
      <protection/>
    </xf>
    <xf numFmtId="49" fontId="2" fillId="36" borderId="17" xfId="0" applyNumberFormat="1" applyFont="1" applyFill="1" applyBorder="1" applyAlignment="1" applyProtection="1">
      <alignment vertical="top"/>
      <protection/>
    </xf>
    <xf numFmtId="49" fontId="2" fillId="36" borderId="0" xfId="0" applyNumberFormat="1" applyFont="1" applyFill="1" applyAlignment="1" applyProtection="1">
      <alignment vertical="top"/>
      <protection/>
    </xf>
    <xf numFmtId="49" fontId="2" fillId="36" borderId="0" xfId="0" applyNumberFormat="1" applyFont="1" applyFill="1" applyBorder="1" applyAlignment="1" applyProtection="1">
      <alignment vertical="top"/>
      <protection/>
    </xf>
    <xf numFmtId="0" fontId="3" fillId="34" borderId="19" xfId="0" applyFont="1" applyFill="1" applyBorder="1" applyAlignment="1" applyProtection="1">
      <alignment horizontal="left" vertical="top"/>
      <protection/>
    </xf>
    <xf numFmtId="0" fontId="2" fillId="34" borderId="0" xfId="0" applyFont="1" applyFill="1" applyBorder="1" applyAlignment="1" applyProtection="1">
      <alignment vertical="top"/>
      <protection/>
    </xf>
    <xf numFmtId="0" fontId="2" fillId="0" borderId="20" xfId="0" applyFont="1" applyBorder="1" applyAlignment="1" applyProtection="1">
      <alignment horizontal="center" vertical="top"/>
      <protection/>
    </xf>
    <xf numFmtId="4" fontId="7" fillId="0" borderId="21" xfId="0" applyNumberFormat="1" applyFont="1" applyBorder="1" applyAlignment="1" applyProtection="1">
      <alignment vertical="top"/>
      <protection/>
    </xf>
    <xf numFmtId="4" fontId="2" fillId="0" borderId="22" xfId="0" applyNumberFormat="1" applyFont="1" applyBorder="1" applyAlignment="1" applyProtection="1">
      <alignment horizontal="center" vertical="top"/>
      <protection/>
    </xf>
    <xf numFmtId="4" fontId="7" fillId="0" borderId="23" xfId="0" applyNumberFormat="1" applyFont="1" applyBorder="1" applyAlignment="1" applyProtection="1">
      <alignment vertical="top"/>
      <protection/>
    </xf>
    <xf numFmtId="0" fontId="2" fillId="0" borderId="22" xfId="0" applyFont="1" applyBorder="1" applyAlignment="1" applyProtection="1">
      <alignment horizontal="center" vertical="top"/>
      <protection/>
    </xf>
    <xf numFmtId="4" fontId="7" fillId="0" borderId="24" xfId="0" applyNumberFormat="1" applyFont="1" applyBorder="1" applyAlignment="1" applyProtection="1">
      <alignment vertical="top"/>
      <protection/>
    </xf>
    <xf numFmtId="0" fontId="2" fillId="0" borderId="25" xfId="0" applyFont="1" applyBorder="1" applyAlignment="1" applyProtection="1">
      <alignment vertical="top"/>
      <protection/>
    </xf>
    <xf numFmtId="0" fontId="2" fillId="0" borderId="26" xfId="0" applyFont="1" applyBorder="1" applyAlignment="1" applyProtection="1">
      <alignment vertical="top"/>
      <protection/>
    </xf>
    <xf numFmtId="0" fontId="2" fillId="0" borderId="27" xfId="0" applyFont="1" applyBorder="1" applyAlignment="1" applyProtection="1">
      <alignment horizontal="center" vertical="top"/>
      <protection/>
    </xf>
    <xf numFmtId="4" fontId="7" fillId="0" borderId="0" xfId="0" applyNumberFormat="1" applyFont="1" applyBorder="1" applyAlignment="1" applyProtection="1">
      <alignment vertical="top"/>
      <protection/>
    </xf>
    <xf numFmtId="4" fontId="7" fillId="0" borderId="28" xfId="0" applyNumberFormat="1" applyFont="1" applyBorder="1" applyAlignment="1" applyProtection="1">
      <alignment vertical="top"/>
      <protection/>
    </xf>
    <xf numFmtId="0" fontId="2" fillId="0" borderId="29" xfId="0" applyFont="1" applyBorder="1" applyAlignment="1" applyProtection="1">
      <alignment vertical="top"/>
      <protection/>
    </xf>
    <xf numFmtId="4" fontId="7" fillId="0" borderId="19" xfId="0" applyNumberFormat="1" applyFont="1" applyBorder="1" applyAlignment="1" applyProtection="1">
      <alignment vertical="top"/>
      <protection/>
    </xf>
    <xf numFmtId="0" fontId="2" fillId="0" borderId="30" xfId="0" applyFont="1" applyBorder="1" applyAlignment="1" applyProtection="1">
      <alignment vertical="top"/>
      <protection/>
    </xf>
    <xf numFmtId="0" fontId="2" fillId="0" borderId="31" xfId="0" applyFont="1" applyBorder="1" applyAlignment="1" applyProtection="1">
      <alignment vertical="top"/>
      <protection/>
    </xf>
    <xf numFmtId="0" fontId="2" fillId="0" borderId="32" xfId="0" applyFont="1" applyBorder="1" applyAlignment="1" applyProtection="1">
      <alignment horizontal="center" vertical="top"/>
      <protection/>
    </xf>
    <xf numFmtId="4" fontId="7" fillId="0" borderId="33" xfId="0" applyNumberFormat="1" applyFont="1" applyBorder="1" applyAlignment="1" applyProtection="1">
      <alignment vertical="top"/>
      <protection/>
    </xf>
    <xf numFmtId="1" fontId="6" fillId="0" borderId="31" xfId="42" applyNumberFormat="1" applyFont="1" applyBorder="1" applyAlignment="1" applyProtection="1">
      <alignment vertical="top"/>
      <protection/>
    </xf>
    <xf numFmtId="0" fontId="3" fillId="0" borderId="19" xfId="0" applyFont="1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/>
    </xf>
    <xf numFmtId="4" fontId="7" fillId="0" borderId="35" xfId="0" applyNumberFormat="1" applyFont="1" applyBorder="1" applyAlignment="1" applyProtection="1">
      <alignment vertical="top"/>
      <protection/>
    </xf>
    <xf numFmtId="4" fontId="7" fillId="0" borderId="26" xfId="0" applyNumberFormat="1" applyFont="1" applyBorder="1" applyAlignment="1" applyProtection="1">
      <alignment vertical="top"/>
      <protection/>
    </xf>
    <xf numFmtId="0" fontId="3" fillId="0" borderId="36" xfId="0" applyFont="1" applyBorder="1" applyAlignment="1" applyProtection="1">
      <alignment vertical="top"/>
      <protection/>
    </xf>
    <xf numFmtId="0" fontId="3" fillId="0" borderId="37" xfId="0" applyFont="1" applyBorder="1" applyAlignment="1" applyProtection="1">
      <alignment vertical="top"/>
      <protection/>
    </xf>
    <xf numFmtId="0" fontId="2" fillId="0" borderId="38" xfId="0" applyFont="1" applyBorder="1" applyAlignment="1" applyProtection="1">
      <alignment vertical="top"/>
      <protection/>
    </xf>
    <xf numFmtId="0" fontId="2" fillId="0" borderId="39" xfId="0" applyFont="1" applyBorder="1" applyAlignment="1" applyProtection="1">
      <alignment horizontal="center" vertical="top"/>
      <protection/>
    </xf>
    <xf numFmtId="4" fontId="7" fillId="0" borderId="40" xfId="0" applyNumberFormat="1" applyFont="1" applyBorder="1" applyAlignment="1" applyProtection="1">
      <alignment vertical="top"/>
      <protection/>
    </xf>
    <xf numFmtId="4" fontId="7" fillId="0" borderId="38" xfId="0" applyNumberFormat="1" applyFont="1" applyBorder="1" applyAlignment="1" applyProtection="1">
      <alignment vertical="top"/>
      <protection/>
    </xf>
    <xf numFmtId="0" fontId="3" fillId="0" borderId="39" xfId="0" applyFont="1" applyBorder="1" applyAlignment="1" applyProtection="1">
      <alignment horizontal="center" vertical="top"/>
      <protection/>
    </xf>
    <xf numFmtId="1" fontId="6" fillId="0" borderId="39" xfId="0" applyNumberFormat="1" applyFont="1" applyFill="1" applyBorder="1" applyAlignment="1" applyProtection="1">
      <alignment vertical="top"/>
      <protection/>
    </xf>
    <xf numFmtId="0" fontId="2" fillId="0" borderId="33" xfId="0" applyFont="1" applyBorder="1" applyAlignment="1" applyProtection="1">
      <alignment horizontal="left" vertical="top"/>
      <protection/>
    </xf>
    <xf numFmtId="0" fontId="2" fillId="0" borderId="19" xfId="0" applyFont="1" applyBorder="1" applyAlignment="1" applyProtection="1">
      <alignment horizontal="left" vertical="top"/>
      <protection/>
    </xf>
    <xf numFmtId="1" fontId="7" fillId="0" borderId="0" xfId="0" applyNumberFormat="1" applyFont="1" applyFill="1" applyBorder="1" applyAlignment="1" applyProtection="1">
      <alignment vertical="top"/>
      <protection/>
    </xf>
    <xf numFmtId="0" fontId="2" fillId="0" borderId="41" xfId="0" applyFont="1" applyBorder="1" applyAlignment="1" applyProtection="1">
      <alignment vertical="top"/>
      <protection/>
    </xf>
    <xf numFmtId="0" fontId="2" fillId="0" borderId="42" xfId="0" applyFont="1" applyBorder="1" applyAlignment="1" applyProtection="1">
      <alignment vertical="top"/>
      <protection/>
    </xf>
    <xf numFmtId="0" fontId="2" fillId="0" borderId="43" xfId="0" applyFont="1" applyBorder="1" applyAlignment="1" applyProtection="1">
      <alignment horizontal="center" vertical="top"/>
      <protection/>
    </xf>
    <xf numFmtId="4" fontId="7" fillId="0" borderId="41" xfId="0" applyNumberFormat="1" applyFont="1" applyBorder="1" applyAlignment="1" applyProtection="1">
      <alignment vertical="top"/>
      <protection/>
    </xf>
    <xf numFmtId="4" fontId="7" fillId="0" borderId="42" xfId="0" applyNumberFormat="1" applyFont="1" applyBorder="1" applyAlignment="1" applyProtection="1">
      <alignment vertical="top"/>
      <protection/>
    </xf>
    <xf numFmtId="1" fontId="7" fillId="0" borderId="44" xfId="0" applyNumberFormat="1" applyFont="1" applyBorder="1" applyAlignment="1" applyProtection="1">
      <alignment vertical="top"/>
      <protection/>
    </xf>
    <xf numFmtId="0" fontId="3" fillId="34" borderId="19" xfId="0" applyFont="1" applyFill="1" applyBorder="1" applyAlignment="1" applyProtection="1">
      <alignment vertical="top"/>
      <protection/>
    </xf>
    <xf numFmtId="1" fontId="7" fillId="0" borderId="28" xfId="0" applyNumberFormat="1" applyFont="1" applyBorder="1" applyAlignment="1" applyProtection="1">
      <alignment vertical="top"/>
      <protection/>
    </xf>
    <xf numFmtId="0" fontId="2" fillId="0" borderId="33" xfId="0" applyFont="1" applyBorder="1" applyAlignment="1" applyProtection="1">
      <alignment vertical="top"/>
      <protection/>
    </xf>
    <xf numFmtId="0" fontId="7" fillId="0" borderId="32" xfId="0" applyNumberFormat="1" applyFont="1" applyBorder="1" applyAlignment="1" applyProtection="1">
      <alignment vertical="top"/>
      <protection/>
    </xf>
    <xf numFmtId="0" fontId="7" fillId="0" borderId="20" xfId="0" applyNumberFormat="1" applyFont="1" applyBorder="1" applyAlignment="1" applyProtection="1">
      <alignment vertical="top"/>
      <protection/>
    </xf>
    <xf numFmtId="0" fontId="3" fillId="34" borderId="41" xfId="0" applyFont="1" applyFill="1" applyBorder="1" applyAlignment="1" applyProtection="1">
      <alignment vertical="top"/>
      <protection/>
    </xf>
    <xf numFmtId="0" fontId="2" fillId="34" borderId="42" xfId="0" applyFont="1" applyFill="1" applyBorder="1" applyAlignment="1" applyProtection="1">
      <alignment vertical="top"/>
      <protection/>
    </xf>
    <xf numFmtId="0" fontId="7" fillId="0" borderId="44" xfId="0" applyNumberFormat="1" applyFont="1" applyBorder="1" applyAlignment="1" applyProtection="1">
      <alignment vertical="top"/>
      <protection/>
    </xf>
    <xf numFmtId="1" fontId="6" fillId="0" borderId="28" xfId="0" applyNumberFormat="1" applyFont="1" applyBorder="1" applyAlignment="1" applyProtection="1">
      <alignment vertical="top"/>
      <protection/>
    </xf>
    <xf numFmtId="1" fontId="7" fillId="0" borderId="0" xfId="0" applyNumberFormat="1" applyFont="1" applyBorder="1" applyAlignment="1" applyProtection="1">
      <alignment vertical="top"/>
      <protection/>
    </xf>
    <xf numFmtId="0" fontId="9" fillId="34" borderId="19" xfId="0" applyFont="1" applyFill="1" applyBorder="1" applyAlignment="1" applyProtection="1">
      <alignment vertical="top"/>
      <protection/>
    </xf>
    <xf numFmtId="1" fontId="9" fillId="16" borderId="14" xfId="0" applyNumberFormat="1" applyFont="1" applyFill="1" applyBorder="1" applyAlignment="1" applyProtection="1">
      <alignment vertical="top"/>
      <protection/>
    </xf>
    <xf numFmtId="0" fontId="2" fillId="34" borderId="17" xfId="0" applyFont="1" applyFill="1" applyBorder="1" applyAlignment="1" applyProtection="1">
      <alignment vertical="top"/>
      <protection/>
    </xf>
    <xf numFmtId="0" fontId="2" fillId="0" borderId="45" xfId="0" applyFont="1" applyBorder="1" applyAlignment="1" applyProtection="1">
      <alignment horizontal="center" vertical="top"/>
      <protection/>
    </xf>
    <xf numFmtId="4" fontId="7" fillId="0" borderId="18" xfId="0" applyNumberFormat="1" applyFont="1" applyBorder="1" applyAlignment="1" applyProtection="1">
      <alignment vertical="top"/>
      <protection/>
    </xf>
    <xf numFmtId="4" fontId="7" fillId="0" borderId="17" xfId="0" applyNumberFormat="1" applyFont="1" applyBorder="1" applyAlignment="1" applyProtection="1">
      <alignment vertical="top"/>
      <protection/>
    </xf>
    <xf numFmtId="4" fontId="7" fillId="0" borderId="46" xfId="0" applyNumberFormat="1" applyFont="1" applyBorder="1" applyAlignment="1" applyProtection="1">
      <alignment vertical="top"/>
      <protection/>
    </xf>
    <xf numFmtId="0" fontId="2" fillId="0" borderId="47" xfId="0" applyFont="1" applyBorder="1" applyAlignment="1" applyProtection="1">
      <alignment vertical="top" wrapText="1"/>
      <protection/>
    </xf>
    <xf numFmtId="0" fontId="7" fillId="0" borderId="48" xfId="0" applyFont="1" applyBorder="1" applyAlignment="1" applyProtection="1">
      <alignment vertical="top" wrapText="1"/>
      <protection/>
    </xf>
    <xf numFmtId="0" fontId="2" fillId="0" borderId="21" xfId="0" applyFont="1" applyBorder="1" applyAlignment="1" applyProtection="1">
      <alignment vertical="top"/>
      <protection/>
    </xf>
    <xf numFmtId="0" fontId="2" fillId="0" borderId="23" xfId="0" applyFont="1" applyBorder="1" applyAlignment="1" applyProtection="1">
      <alignment vertical="top"/>
      <protection/>
    </xf>
    <xf numFmtId="4" fontId="2" fillId="0" borderId="23" xfId="0" applyNumberFormat="1" applyFont="1" applyBorder="1" applyAlignment="1" applyProtection="1">
      <alignment vertical="top" wrapText="1"/>
      <protection/>
    </xf>
    <xf numFmtId="3" fontId="2" fillId="0" borderId="23" xfId="0" applyNumberFormat="1" applyFont="1" applyBorder="1" applyAlignment="1" applyProtection="1">
      <alignment vertical="top"/>
      <protection/>
    </xf>
    <xf numFmtId="0" fontId="2" fillId="0" borderId="22" xfId="0" applyNumberFormat="1" applyFont="1" applyBorder="1" applyAlignment="1" applyProtection="1">
      <alignment horizontal="center" vertical="top"/>
      <protection/>
    </xf>
    <xf numFmtId="0" fontId="7" fillId="0" borderId="24" xfId="0" applyNumberFormat="1" applyFont="1" applyBorder="1" applyAlignment="1" applyProtection="1">
      <alignment vertical="top"/>
      <protection/>
    </xf>
    <xf numFmtId="0" fontId="2" fillId="0" borderId="28" xfId="0" applyFont="1" applyBorder="1" applyAlignment="1" applyProtection="1">
      <alignment vertical="top"/>
      <protection/>
    </xf>
    <xf numFmtId="0" fontId="2" fillId="0" borderId="20" xfId="0" applyNumberFormat="1" applyFont="1" applyBorder="1" applyAlignment="1" applyProtection="1">
      <alignment horizontal="center" vertical="top"/>
      <protection/>
    </xf>
    <xf numFmtId="0" fontId="7" fillId="0" borderId="28" xfId="0" applyNumberFormat="1" applyFont="1" applyBorder="1" applyAlignment="1" applyProtection="1">
      <alignment vertical="top"/>
      <protection/>
    </xf>
    <xf numFmtId="0" fontId="2" fillId="0" borderId="14" xfId="0" applyNumberFormat="1" applyFont="1" applyBorder="1" applyAlignment="1" applyProtection="1">
      <alignment horizontal="center" vertical="top"/>
      <protection/>
    </xf>
    <xf numFmtId="0" fontId="7" fillId="0" borderId="49" xfId="0" applyNumberFormat="1" applyFont="1" applyBorder="1" applyAlignment="1" applyProtection="1">
      <alignment vertical="top"/>
      <protection/>
    </xf>
    <xf numFmtId="0" fontId="6" fillId="0" borderId="28" xfId="0" applyNumberFormat="1" applyFont="1" applyBorder="1" applyAlignment="1" applyProtection="1">
      <alignment vertical="top"/>
      <protection/>
    </xf>
    <xf numFmtId="4" fontId="7" fillId="0" borderId="19" xfId="0" applyNumberFormat="1" applyFont="1" applyBorder="1" applyAlignment="1" applyProtection="1">
      <alignment horizontal="right" vertical="top"/>
      <protection/>
    </xf>
    <xf numFmtId="0" fontId="7" fillId="0" borderId="0" xfId="0" applyNumberFormat="1" applyFont="1" applyBorder="1" applyAlignment="1" applyProtection="1">
      <alignment horizontal="right" vertical="top"/>
      <protection/>
    </xf>
    <xf numFmtId="0" fontId="7" fillId="0" borderId="46" xfId="0" applyNumberFormat="1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2" fillId="0" borderId="19" xfId="0" applyFont="1" applyBorder="1" applyAlignment="1" applyProtection="1">
      <alignment horizontal="center" vertical="top"/>
      <protection/>
    </xf>
    <xf numFmtId="1" fontId="0" fillId="0" borderId="24" xfId="0" applyNumberFormat="1" applyFont="1" applyBorder="1" applyAlignment="1" applyProtection="1">
      <alignment vertical="top"/>
      <protection/>
    </xf>
    <xf numFmtId="1" fontId="0" fillId="0" borderId="19" xfId="0" applyNumberFormat="1" applyFill="1" applyBorder="1" applyAlignment="1" applyProtection="1">
      <alignment vertical="top"/>
      <protection/>
    </xf>
    <xf numFmtId="1" fontId="0" fillId="0" borderId="0" xfId="0" applyNumberFormat="1" applyFill="1" applyBorder="1" applyAlignment="1" applyProtection="1">
      <alignment vertical="top"/>
      <protection/>
    </xf>
    <xf numFmtId="1" fontId="0" fillId="0" borderId="28" xfId="0" applyNumberFormat="1" applyFont="1" applyBorder="1" applyAlignment="1" applyProtection="1">
      <alignment vertical="top"/>
      <protection/>
    </xf>
    <xf numFmtId="0" fontId="2" fillId="0" borderId="19" xfId="0" applyFont="1" applyBorder="1" applyAlignment="1" applyProtection="1">
      <alignment vertical="top"/>
      <protection/>
    </xf>
    <xf numFmtId="0" fontId="2" fillId="0" borderId="0" xfId="0" applyNumberFormat="1" applyFont="1" applyBorder="1" applyAlignment="1" applyProtection="1">
      <alignment vertical="top"/>
      <protection/>
    </xf>
    <xf numFmtId="1" fontId="7" fillId="0" borderId="28" xfId="0" applyNumberFormat="1" applyFont="1" applyBorder="1" applyAlignment="1" applyProtection="1">
      <alignment vertical="top"/>
      <protection/>
    </xf>
    <xf numFmtId="0" fontId="0" fillId="34" borderId="0" xfId="0" applyFill="1" applyBorder="1" applyAlignment="1" applyProtection="1">
      <alignment vertical="top"/>
      <protection/>
    </xf>
    <xf numFmtId="1" fontId="9" fillId="16" borderId="14" xfId="0" applyNumberFormat="1" applyFont="1" applyFill="1" applyBorder="1" applyAlignment="1" applyProtection="1">
      <alignment vertical="top"/>
      <protection/>
    </xf>
    <xf numFmtId="0" fontId="2" fillId="0" borderId="18" xfId="0" applyFont="1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0" fontId="2" fillId="0" borderId="18" xfId="0" applyFont="1" applyBorder="1" applyAlignment="1" applyProtection="1">
      <alignment horizontal="center" vertical="top"/>
      <protection/>
    </xf>
    <xf numFmtId="0" fontId="2" fillId="0" borderId="45" xfId="0" applyNumberFormat="1" applyFont="1" applyBorder="1" applyAlignment="1" applyProtection="1">
      <alignment horizontal="center" vertical="top"/>
      <protection/>
    </xf>
    <xf numFmtId="0" fontId="2" fillId="0" borderId="17" xfId="0" applyNumberFormat="1" applyFont="1" applyBorder="1" applyAlignment="1" applyProtection="1">
      <alignment vertical="top"/>
      <protection/>
    </xf>
    <xf numFmtId="1" fontId="7" fillId="0" borderId="46" xfId="0" applyNumberFormat="1" applyFont="1" applyBorder="1" applyAlignment="1" applyProtection="1">
      <alignment vertical="top"/>
      <protection/>
    </xf>
    <xf numFmtId="0" fontId="10" fillId="0" borderId="46" xfId="0" applyNumberFormat="1" applyFont="1" applyBorder="1" applyAlignment="1" applyProtection="1">
      <alignment horizontal="center" vertical="top"/>
      <protection/>
    </xf>
    <xf numFmtId="0" fontId="9" fillId="8" borderId="47" xfId="0" applyFont="1" applyFill="1" applyBorder="1" applyAlignment="1" applyProtection="1">
      <alignment vertical="top"/>
      <protection/>
    </xf>
    <xf numFmtId="0" fontId="49" fillId="8" borderId="48" xfId="0" applyFont="1" applyFill="1" applyBorder="1" applyAlignment="1" applyProtection="1">
      <alignment vertical="top"/>
      <protection/>
    </xf>
    <xf numFmtId="0" fontId="49" fillId="8" borderId="14" xfId="0" applyNumberFormat="1" applyFont="1" applyFill="1" applyBorder="1" applyAlignment="1" applyProtection="1">
      <alignment horizontal="center" vertical="top"/>
      <protection/>
    </xf>
    <xf numFmtId="1" fontId="9" fillId="8" borderId="47" xfId="0" applyNumberFormat="1" applyFont="1" applyFill="1" applyBorder="1" applyAlignment="1" applyProtection="1">
      <alignment vertical="top"/>
      <protection/>
    </xf>
    <xf numFmtId="1" fontId="9" fillId="8" borderId="48" xfId="0" applyNumberFormat="1" applyFont="1" applyFill="1" applyBorder="1" applyAlignment="1" applyProtection="1">
      <alignment vertical="top"/>
      <protection/>
    </xf>
    <xf numFmtId="1" fontId="49" fillId="0" borderId="22" xfId="0" applyNumberFormat="1" applyFont="1" applyBorder="1" applyAlignment="1" applyProtection="1">
      <alignment vertical="top"/>
      <protection/>
    </xf>
    <xf numFmtId="1" fontId="49" fillId="0" borderId="20" xfId="0" applyNumberFormat="1" applyFont="1" applyBorder="1" applyAlignment="1" applyProtection="1">
      <alignment vertical="top"/>
      <protection/>
    </xf>
    <xf numFmtId="1" fontId="2" fillId="0" borderId="0" xfId="0" applyNumberFormat="1" applyFont="1" applyBorder="1" applyAlignment="1" applyProtection="1">
      <alignment vertical="top"/>
      <protection/>
    </xf>
    <xf numFmtId="4" fontId="2" fillId="0" borderId="0" xfId="0" applyNumberFormat="1" applyFont="1" applyBorder="1" applyAlignment="1" applyProtection="1">
      <alignment vertical="top"/>
      <protection/>
    </xf>
    <xf numFmtId="1" fontId="9" fillId="0" borderId="20" xfId="0" applyNumberFormat="1" applyFont="1" applyBorder="1" applyAlignment="1" applyProtection="1">
      <alignment vertical="top"/>
      <protection/>
    </xf>
    <xf numFmtId="0" fontId="49" fillId="8" borderId="14" xfId="0" applyFont="1" applyFill="1" applyBorder="1" applyAlignment="1" applyProtection="1">
      <alignment horizontal="center" vertical="top"/>
      <protection/>
    </xf>
    <xf numFmtId="0" fontId="50" fillId="8" borderId="14" xfId="0" applyFont="1" applyFill="1" applyBorder="1" applyAlignment="1" applyProtection="1">
      <alignment horizontal="center" vertical="top"/>
      <protection/>
    </xf>
    <xf numFmtId="1" fontId="10" fillId="8" borderId="49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Border="1" applyAlignment="1" applyProtection="1">
      <alignment horizontal="right" vertical="top"/>
      <protection/>
    </xf>
    <xf numFmtId="4" fontId="2" fillId="0" borderId="28" xfId="0" applyNumberFormat="1" applyFont="1" applyBorder="1" applyAlignment="1" applyProtection="1">
      <alignment horizontal="right" vertical="top"/>
      <protection/>
    </xf>
    <xf numFmtId="4" fontId="2" fillId="0" borderId="19" xfId="0" applyNumberFormat="1" applyFont="1" applyBorder="1" applyAlignment="1" applyProtection="1">
      <alignment horizontal="right" vertical="top"/>
      <protection/>
    </xf>
    <xf numFmtId="0" fontId="3" fillId="0" borderId="18" xfId="0" applyFont="1" applyBorder="1" applyAlignment="1" applyProtection="1">
      <alignment vertical="top"/>
      <protection/>
    </xf>
    <xf numFmtId="0" fontId="2" fillId="0" borderId="17" xfId="0" applyFont="1" applyBorder="1" applyAlignment="1" applyProtection="1">
      <alignment vertical="top"/>
      <protection/>
    </xf>
    <xf numFmtId="4" fontId="2" fillId="0" borderId="18" xfId="0" applyNumberFormat="1" applyFont="1" applyBorder="1" applyAlignment="1" applyProtection="1">
      <alignment vertical="top"/>
      <protection/>
    </xf>
    <xf numFmtId="4" fontId="2" fillId="0" borderId="17" xfId="0" applyNumberFormat="1" applyFont="1" applyBorder="1" applyAlignment="1" applyProtection="1">
      <alignment vertical="top"/>
      <protection/>
    </xf>
    <xf numFmtId="1" fontId="6" fillId="0" borderId="46" xfId="0" applyNumberFormat="1" applyFont="1" applyBorder="1" applyAlignment="1" applyProtection="1">
      <alignment vertical="top"/>
      <protection/>
    </xf>
    <xf numFmtId="0" fontId="2" fillId="0" borderId="0" xfId="0" applyNumberFormat="1" applyFont="1" applyBorder="1" applyAlignment="1" applyProtection="1">
      <alignment vertical="top"/>
      <protection/>
    </xf>
    <xf numFmtId="0" fontId="3" fillId="0" borderId="17" xfId="0" applyFont="1" applyBorder="1" applyAlignment="1" applyProtection="1">
      <alignment vertical="top"/>
      <protection/>
    </xf>
    <xf numFmtId="0" fontId="2" fillId="0" borderId="21" xfId="0" applyFont="1" applyBorder="1" applyAlignment="1" applyProtection="1">
      <alignment vertical="top" wrapText="1"/>
      <protection/>
    </xf>
    <xf numFmtId="0" fontId="0" fillId="0" borderId="23" xfId="0" applyNumberFormat="1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49" fontId="2" fillId="36" borderId="46" xfId="0" applyNumberFormat="1" applyFont="1" applyFill="1" applyBorder="1" applyAlignment="1" applyProtection="1">
      <alignment vertical="top"/>
      <protection/>
    </xf>
    <xf numFmtId="0" fontId="3" fillId="0" borderId="23" xfId="0" applyFont="1" applyBorder="1" applyAlignment="1" applyProtection="1">
      <alignment vertical="top"/>
      <protection/>
    </xf>
    <xf numFmtId="0" fontId="3" fillId="0" borderId="24" xfId="0" applyFont="1" applyBorder="1" applyAlignment="1" applyProtection="1">
      <alignment vertical="top"/>
      <protection/>
    </xf>
    <xf numFmtId="0" fontId="3" fillId="0" borderId="28" xfId="0" applyFont="1" applyBorder="1" applyAlignment="1" applyProtection="1">
      <alignment vertical="top"/>
      <protection/>
    </xf>
    <xf numFmtId="0" fontId="3" fillId="0" borderId="46" xfId="0" applyFont="1" applyBorder="1" applyAlignment="1" applyProtection="1">
      <alignment vertical="top"/>
      <protection/>
    </xf>
    <xf numFmtId="0" fontId="3" fillId="0" borderId="47" xfId="0" applyFont="1" applyBorder="1" applyAlignment="1" applyProtection="1">
      <alignment vertical="center"/>
      <protection/>
    </xf>
    <xf numFmtId="0" fontId="3" fillId="0" borderId="48" xfId="0" applyFont="1" applyBorder="1" applyAlignment="1" applyProtection="1">
      <alignment vertical="center"/>
      <protection/>
    </xf>
    <xf numFmtId="0" fontId="3" fillId="0" borderId="4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49" xfId="0" applyFont="1" applyBorder="1" applyAlignment="1" applyProtection="1">
      <alignment vertical="top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8" borderId="14" xfId="0" applyFont="1" applyFill="1" applyBorder="1" applyAlignment="1" applyProtection="1">
      <alignment vertical="top"/>
      <protection/>
    </xf>
    <xf numFmtId="0" fontId="2" fillId="8" borderId="14" xfId="0" applyFont="1" applyFill="1" applyBorder="1" applyAlignment="1" applyProtection="1">
      <alignment vertical="top" wrapText="1"/>
      <protection/>
    </xf>
    <xf numFmtId="0" fontId="2" fillId="8" borderId="14" xfId="0" applyFont="1" applyFill="1" applyBorder="1" applyAlignment="1" applyProtection="1">
      <alignment horizontal="center" vertical="top" wrapText="1"/>
      <protection/>
    </xf>
    <xf numFmtId="0" fontId="3" fillId="8" borderId="0" xfId="0" applyFont="1" applyFill="1" applyBorder="1" applyAlignment="1" applyProtection="1">
      <alignment vertical="top"/>
      <protection/>
    </xf>
    <xf numFmtId="0" fontId="2" fillId="8" borderId="47" xfId="0" applyFont="1" applyFill="1" applyBorder="1" applyAlignment="1" applyProtection="1">
      <alignment vertical="top" wrapText="1"/>
      <protection/>
    </xf>
    <xf numFmtId="0" fontId="2" fillId="8" borderId="14" xfId="0" applyFont="1" applyFill="1" applyBorder="1" applyAlignment="1" applyProtection="1">
      <alignment/>
      <protection/>
    </xf>
    <xf numFmtId="0" fontId="2" fillId="8" borderId="14" xfId="0" applyFont="1" applyFill="1" applyBorder="1" applyAlignment="1" applyProtection="1">
      <alignment horizontal="center"/>
      <protection/>
    </xf>
    <xf numFmtId="0" fontId="3" fillId="8" borderId="17" xfId="0" applyFont="1" applyFill="1" applyBorder="1" applyAlignment="1" applyProtection="1">
      <alignment vertical="top"/>
      <protection/>
    </xf>
    <xf numFmtId="0" fontId="3" fillId="8" borderId="14" xfId="0" applyFont="1" applyFill="1" applyBorder="1" applyAlignment="1" applyProtection="1">
      <alignment/>
      <protection/>
    </xf>
    <xf numFmtId="0" fontId="2" fillId="0" borderId="20" xfId="0" applyFont="1" applyBorder="1" applyAlignment="1" applyProtection="1">
      <alignment vertical="top"/>
      <protection/>
    </xf>
    <xf numFmtId="0" fontId="3" fillId="0" borderId="21" xfId="0" applyFont="1" applyBorder="1" applyAlignment="1" applyProtection="1">
      <alignment vertical="top" wrapText="1"/>
      <protection/>
    </xf>
    <xf numFmtId="0" fontId="3" fillId="0" borderId="23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76" fillId="0" borderId="14" xfId="56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vertical="top"/>
      <protection/>
    </xf>
    <xf numFmtId="0" fontId="94" fillId="37" borderId="14" xfId="56" applyFont="1" applyFill="1" applyBorder="1" applyAlignment="1" applyProtection="1">
      <alignment horizontal="right" vertical="center"/>
      <protection/>
    </xf>
    <xf numFmtId="3" fontId="10" fillId="0" borderId="14" xfId="56" applyNumberFormat="1" applyFont="1" applyBorder="1" applyAlignment="1" applyProtection="1">
      <alignment vertical="center"/>
      <protection/>
    </xf>
    <xf numFmtId="0" fontId="76" fillId="0" borderId="14" xfId="56" applyFont="1" applyBorder="1" applyAlignment="1" applyProtection="1">
      <alignment horizontal="center" vertical="center"/>
      <protection/>
    </xf>
    <xf numFmtId="185" fontId="50" fillId="0" borderId="14" xfId="44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19" xfId="0" applyFont="1" applyBorder="1" applyAlignment="1" applyProtection="1">
      <alignment vertical="top"/>
      <protection/>
    </xf>
    <xf numFmtId="0" fontId="2" fillId="8" borderId="47" xfId="0" applyFont="1" applyFill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center" vertical="top"/>
      <protection/>
    </xf>
    <xf numFmtId="0" fontId="46" fillId="0" borderId="0" xfId="0" applyFont="1" applyAlignment="1" applyProtection="1">
      <alignment horizontal="left" vertical="top"/>
      <protection/>
    </xf>
    <xf numFmtId="0" fontId="46" fillId="0" borderId="0" xfId="0" applyFont="1" applyBorder="1" applyAlignment="1" applyProtection="1">
      <alignment horizontal="left"/>
      <protection/>
    </xf>
    <xf numFmtId="4" fontId="2" fillId="34" borderId="0" xfId="0" applyNumberFormat="1" applyFont="1" applyFill="1" applyBorder="1" applyAlignment="1" applyProtection="1">
      <alignment horizontal="right" vertical="top"/>
      <protection/>
    </xf>
    <xf numFmtId="4" fontId="2" fillId="34" borderId="28" xfId="0" applyNumberFormat="1" applyFont="1" applyFill="1" applyBorder="1" applyAlignment="1" applyProtection="1">
      <alignment horizontal="right" vertical="top"/>
      <protection/>
    </xf>
    <xf numFmtId="0" fontId="2" fillId="0" borderId="1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left" vertical="top" wrapText="1"/>
      <protection/>
    </xf>
    <xf numFmtId="0" fontId="76" fillId="0" borderId="47" xfId="56" applyFont="1" applyBorder="1" applyAlignment="1" applyProtection="1">
      <alignment horizontal="left" vertical="center"/>
      <protection/>
    </xf>
    <xf numFmtId="0" fontId="76" fillId="0" borderId="48" xfId="56" applyFont="1" applyBorder="1" applyAlignment="1" applyProtection="1">
      <alignment horizontal="left" vertical="center"/>
      <protection/>
    </xf>
    <xf numFmtId="0" fontId="76" fillId="0" borderId="49" xfId="56" applyFont="1" applyBorder="1" applyAlignment="1" applyProtection="1">
      <alignment horizontal="left" vertical="center"/>
      <protection/>
    </xf>
    <xf numFmtId="0" fontId="94" fillId="0" borderId="47" xfId="56" applyFont="1" applyFill="1" applyBorder="1" applyAlignment="1" applyProtection="1">
      <alignment horizontal="left" vertical="center"/>
      <protection/>
    </xf>
    <xf numFmtId="0" fontId="94" fillId="0" borderId="48" xfId="56" applyFont="1" applyFill="1" applyBorder="1" applyAlignment="1" applyProtection="1">
      <alignment horizontal="left" vertical="center"/>
      <protection/>
    </xf>
    <xf numFmtId="0" fontId="94" fillId="0" borderId="49" xfId="56" applyFont="1" applyFill="1" applyBorder="1" applyAlignment="1" applyProtection="1">
      <alignment horizontal="left" vertical="center"/>
      <protection/>
    </xf>
    <xf numFmtId="0" fontId="95" fillId="0" borderId="47" xfId="56" applyFont="1" applyBorder="1" applyAlignment="1" applyProtection="1">
      <alignment horizontal="center" vertical="center"/>
      <protection/>
    </xf>
    <xf numFmtId="0" fontId="95" fillId="0" borderId="48" xfId="56" applyFont="1" applyBorder="1" applyAlignment="1" applyProtection="1">
      <alignment horizontal="center" vertical="center"/>
      <protection/>
    </xf>
    <xf numFmtId="0" fontId="95" fillId="0" borderId="49" xfId="56" applyFont="1" applyBorder="1" applyAlignment="1" applyProtection="1">
      <alignment horizontal="center" vertical="center"/>
      <protection/>
    </xf>
    <xf numFmtId="0" fontId="96" fillId="0" borderId="47" xfId="56" applyFont="1" applyBorder="1" applyAlignment="1" applyProtection="1">
      <alignment horizontal="center" vertical="center"/>
      <protection/>
    </xf>
    <xf numFmtId="0" fontId="96" fillId="0" borderId="48" xfId="56" applyFont="1" applyBorder="1" applyAlignment="1" applyProtection="1">
      <alignment horizontal="center" vertical="center"/>
      <protection/>
    </xf>
    <xf numFmtId="0" fontId="96" fillId="0" borderId="49" xfId="56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top"/>
      <protection/>
    </xf>
    <xf numFmtId="0" fontId="10" fillId="0" borderId="28" xfId="0" applyFont="1" applyBorder="1" applyAlignment="1" applyProtection="1">
      <alignment horizontal="center" vertical="top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3" fillId="0" borderId="23" xfId="0" applyFont="1" applyBorder="1" applyAlignment="1" applyProtection="1">
      <alignment horizontal="left" vertical="top" wrapText="1"/>
      <protection/>
    </xf>
    <xf numFmtId="0" fontId="3" fillId="0" borderId="18" xfId="0" applyFont="1" applyBorder="1" applyAlignment="1" applyProtection="1">
      <alignment horizontal="left" vertical="top" wrapText="1"/>
      <protection/>
    </xf>
    <xf numFmtId="0" fontId="3" fillId="0" borderId="17" xfId="0" applyFont="1" applyBorder="1" applyAlignment="1" applyProtection="1">
      <alignment horizontal="left" vertical="top" wrapText="1"/>
      <protection/>
    </xf>
    <xf numFmtId="0" fontId="46" fillId="0" borderId="0" xfId="0" applyFont="1" applyAlignment="1" applyProtection="1">
      <alignment horizontal="left" vertical="top"/>
      <protection/>
    </xf>
    <xf numFmtId="4" fontId="2" fillId="0" borderId="17" xfId="0" applyNumberFormat="1" applyFont="1" applyBorder="1" applyAlignment="1" applyProtection="1">
      <alignment horizontal="right" vertical="top"/>
      <protection/>
    </xf>
    <xf numFmtId="4" fontId="2" fillId="0" borderId="46" xfId="0" applyNumberFormat="1" applyFont="1" applyBorder="1" applyAlignment="1" applyProtection="1">
      <alignment horizontal="right" vertical="top"/>
      <protection/>
    </xf>
    <xf numFmtId="0" fontId="2" fillId="0" borderId="1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3" fillId="0" borderId="47" xfId="0" applyFont="1" applyBorder="1" applyAlignment="1" applyProtection="1">
      <alignment horizontal="left" vertical="center" wrapText="1"/>
      <protection/>
    </xf>
    <xf numFmtId="0" fontId="3" fillId="0" borderId="49" xfId="0" applyFont="1" applyBorder="1" applyAlignment="1" applyProtection="1">
      <alignment horizontal="left" vertical="center" wrapText="1"/>
      <protection/>
    </xf>
    <xf numFmtId="0" fontId="46" fillId="0" borderId="0" xfId="0" applyFont="1" applyBorder="1" applyAlignment="1" applyProtection="1">
      <alignment horizontal="left"/>
      <protection/>
    </xf>
    <xf numFmtId="4" fontId="2" fillId="34" borderId="0" xfId="0" applyNumberFormat="1" applyFont="1" applyFill="1" applyBorder="1" applyAlignment="1" applyProtection="1">
      <alignment horizontal="right" vertical="top"/>
      <protection/>
    </xf>
    <xf numFmtId="4" fontId="2" fillId="34" borderId="28" xfId="0" applyNumberFormat="1" applyFont="1" applyFill="1" applyBorder="1" applyAlignment="1" applyProtection="1">
      <alignment horizontal="right" vertical="top"/>
      <protection/>
    </xf>
    <xf numFmtId="0" fontId="3" fillId="0" borderId="47" xfId="0" applyFont="1" applyBorder="1" applyAlignment="1" applyProtection="1">
      <alignment horizontal="left" vertical="top" wrapText="1"/>
      <protection/>
    </xf>
    <xf numFmtId="0" fontId="3" fillId="0" borderId="48" xfId="0" applyFont="1" applyBorder="1" applyAlignment="1" applyProtection="1">
      <alignment horizontal="left" vertical="top" wrapText="1"/>
      <protection/>
    </xf>
    <xf numFmtId="0" fontId="3" fillId="0" borderId="49" xfId="0" applyFont="1" applyBorder="1" applyAlignment="1" applyProtection="1">
      <alignment horizontal="left" vertical="top" wrapText="1"/>
      <protection/>
    </xf>
    <xf numFmtId="0" fontId="10" fillId="0" borderId="47" xfId="0" applyNumberFormat="1" applyFont="1" applyBorder="1" applyAlignment="1" applyProtection="1">
      <alignment horizontal="center" vertical="top"/>
      <protection/>
    </xf>
    <xf numFmtId="0" fontId="10" fillId="0" borderId="49" xfId="0" applyNumberFormat="1" applyFont="1" applyBorder="1" applyAlignment="1" applyProtection="1">
      <alignment horizontal="center" vertical="top"/>
      <protection/>
    </xf>
    <xf numFmtId="0" fontId="10" fillId="0" borderId="47" xfId="0" applyFont="1" applyBorder="1" applyAlignment="1" applyProtection="1">
      <alignment horizontal="center" vertical="top"/>
      <protection/>
    </xf>
    <xf numFmtId="0" fontId="10" fillId="0" borderId="48" xfId="0" applyFont="1" applyBorder="1" applyAlignment="1" applyProtection="1">
      <alignment horizontal="center" vertical="top"/>
      <protection/>
    </xf>
    <xf numFmtId="0" fontId="10" fillId="0" borderId="49" xfId="0" applyFont="1" applyBorder="1" applyAlignment="1" applyProtection="1">
      <alignment horizontal="center" vertical="top"/>
      <protection/>
    </xf>
    <xf numFmtId="0" fontId="11" fillId="0" borderId="22" xfId="0" applyNumberFormat="1" applyFont="1" applyFill="1" applyBorder="1" applyAlignment="1" applyProtection="1">
      <alignment horizontal="center" vertical="center"/>
      <protection/>
    </xf>
    <xf numFmtId="0" fontId="11" fillId="0" borderId="45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/>
      <protection/>
    </xf>
    <xf numFmtId="14" fontId="54" fillId="0" borderId="23" xfId="0" applyNumberFormat="1" applyFont="1" applyBorder="1" applyAlignment="1" applyProtection="1">
      <alignment horizontal="center" vertical="top"/>
      <protection/>
    </xf>
    <xf numFmtId="14" fontId="54" fillId="0" borderId="0" xfId="0" applyNumberFormat="1" applyFont="1" applyBorder="1" applyAlignment="1" applyProtection="1">
      <alignment horizontal="center" vertical="top"/>
      <protection/>
    </xf>
    <xf numFmtId="0" fontId="46" fillId="0" borderId="0" xfId="0" applyFont="1" applyBorder="1" applyAlignment="1" applyProtection="1">
      <alignment horizontal="left" vertical="top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top"/>
      <protection/>
    </xf>
    <xf numFmtId="0" fontId="3" fillId="0" borderId="23" xfId="0" applyFont="1" applyBorder="1" applyAlignment="1" applyProtection="1">
      <alignment horizontal="center" vertical="top"/>
      <protection/>
    </xf>
    <xf numFmtId="0" fontId="3" fillId="0" borderId="24" xfId="0" applyFont="1" applyBorder="1" applyAlignment="1" applyProtection="1">
      <alignment horizontal="center" vertical="top"/>
      <protection/>
    </xf>
    <xf numFmtId="0" fontId="3" fillId="0" borderId="19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2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3" fillId="0" borderId="17" xfId="0" applyFont="1" applyBorder="1" applyAlignment="1" applyProtection="1">
      <alignment horizontal="center" vertical="top"/>
      <protection/>
    </xf>
    <xf numFmtId="0" fontId="3" fillId="0" borderId="46" xfId="0" applyFont="1" applyBorder="1" applyAlignment="1" applyProtection="1">
      <alignment horizontal="center" vertical="top"/>
      <protection/>
    </xf>
    <xf numFmtId="0" fontId="4" fillId="0" borderId="4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28" xfId="0" applyFont="1" applyBorder="1" applyAlignment="1" applyProtection="1">
      <alignment horizontal="left" wrapText="1"/>
      <protection/>
    </xf>
    <xf numFmtId="0" fontId="2" fillId="0" borderId="19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28" xfId="0" applyFont="1" applyBorder="1" applyAlignment="1" applyProtection="1">
      <alignment horizontal="left" wrapText="1"/>
      <protection/>
    </xf>
    <xf numFmtId="0" fontId="2" fillId="8" borderId="14" xfId="0" applyFont="1" applyFill="1" applyBorder="1" applyAlignment="1" applyProtection="1">
      <alignment horizontal="center" vertical="top"/>
      <protection/>
    </xf>
    <xf numFmtId="0" fontId="3" fillId="0" borderId="14" xfId="0" applyFont="1" applyBorder="1" applyAlignment="1" applyProtection="1">
      <alignment horizontal="left" vertical="top" wrapText="1"/>
      <protection/>
    </xf>
    <xf numFmtId="0" fontId="48" fillId="0" borderId="14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2" fillId="8" borderId="47" xfId="0" applyFont="1" applyFill="1" applyBorder="1" applyAlignment="1" applyProtection="1">
      <alignment horizontal="center" vertical="top" wrapText="1"/>
      <protection/>
    </xf>
    <xf numFmtId="0" fontId="2" fillId="8" borderId="49" xfId="0" applyFont="1" applyFill="1" applyBorder="1" applyAlignment="1" applyProtection="1">
      <alignment horizontal="center" vertical="top" wrapText="1"/>
      <protection/>
    </xf>
    <xf numFmtId="0" fontId="2" fillId="8" borderId="47" xfId="0" applyFont="1" applyFill="1" applyBorder="1" applyAlignment="1" applyProtection="1">
      <alignment horizontal="center"/>
      <protection/>
    </xf>
    <xf numFmtId="0" fontId="2" fillId="8" borderId="49" xfId="0" applyFont="1" applyFill="1" applyBorder="1" applyAlignment="1" applyProtection="1">
      <alignment horizontal="center"/>
      <protection/>
    </xf>
    <xf numFmtId="0" fontId="52" fillId="0" borderId="47" xfId="0" applyFont="1" applyBorder="1" applyAlignment="1" applyProtection="1">
      <alignment horizontal="center" vertical="top"/>
      <protection/>
    </xf>
    <xf numFmtId="0" fontId="52" fillId="0" borderId="48" xfId="0" applyFont="1" applyBorder="1" applyAlignment="1" applyProtection="1">
      <alignment horizontal="center" vertical="top"/>
      <protection/>
    </xf>
    <xf numFmtId="0" fontId="52" fillId="0" borderId="49" xfId="0" applyFont="1" applyBorder="1" applyAlignment="1" applyProtection="1">
      <alignment horizontal="center" vertical="top"/>
      <protection/>
    </xf>
    <xf numFmtId="0" fontId="9" fillId="8" borderId="47" xfId="0" applyFont="1" applyFill="1" applyBorder="1" applyAlignment="1" applyProtection="1">
      <alignment horizontal="center" vertical="top" wrapText="1"/>
      <protection/>
    </xf>
    <xf numFmtId="0" fontId="9" fillId="8" borderId="48" xfId="0" applyFont="1" applyFill="1" applyBorder="1" applyAlignment="1" applyProtection="1">
      <alignment horizontal="center" vertical="top" wrapText="1"/>
      <protection/>
    </xf>
    <xf numFmtId="0" fontId="9" fillId="8" borderId="49" xfId="0" applyFont="1" applyFill="1" applyBorder="1" applyAlignment="1" applyProtection="1">
      <alignment horizontal="center" vertical="top" wrapText="1"/>
      <protection/>
    </xf>
    <xf numFmtId="0" fontId="53" fillId="0" borderId="47" xfId="0" applyFont="1" applyBorder="1" applyAlignment="1" applyProtection="1">
      <alignment horizontal="center" vertical="top" wrapText="1"/>
      <protection/>
    </xf>
    <xf numFmtId="0" fontId="53" fillId="0" borderId="49" xfId="0" applyFont="1" applyBorder="1" applyAlignment="1" applyProtection="1">
      <alignment horizontal="center" vertical="top" wrapText="1"/>
      <protection/>
    </xf>
    <xf numFmtId="4" fontId="10" fillId="0" borderId="47" xfId="0" applyNumberFormat="1" applyFont="1" applyBorder="1" applyAlignment="1" applyProtection="1">
      <alignment horizontal="center" vertical="top"/>
      <protection/>
    </xf>
    <xf numFmtId="4" fontId="10" fillId="0" borderId="49" xfId="0" applyNumberFormat="1" applyFont="1" applyBorder="1" applyAlignment="1" applyProtection="1">
      <alignment horizontal="center" vertical="top"/>
      <protection/>
    </xf>
    <xf numFmtId="0" fontId="2" fillId="0" borderId="47" xfId="0" applyNumberFormat="1" applyFont="1" applyBorder="1" applyAlignment="1" applyProtection="1">
      <alignment horizontal="center" vertical="top"/>
      <protection/>
    </xf>
    <xf numFmtId="0" fontId="2" fillId="0" borderId="49" xfId="0" applyNumberFormat="1" applyFont="1" applyBorder="1" applyAlignment="1" applyProtection="1">
      <alignment horizontal="center" vertical="top"/>
      <protection/>
    </xf>
    <xf numFmtId="0" fontId="2" fillId="0" borderId="47" xfId="0" applyFont="1" applyBorder="1" applyAlignment="1" applyProtection="1">
      <alignment horizontal="center" vertical="top"/>
      <protection/>
    </xf>
    <xf numFmtId="0" fontId="2" fillId="0" borderId="49" xfId="0" applyFont="1" applyBorder="1" applyAlignment="1" applyProtection="1">
      <alignment horizontal="center" vertical="top"/>
      <protection/>
    </xf>
    <xf numFmtId="0" fontId="2" fillId="0" borderId="19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4" fillId="0" borderId="48" xfId="0" applyNumberFormat="1" applyFont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 horizontal="center"/>
      <protection/>
    </xf>
    <xf numFmtId="0" fontId="0" fillId="0" borderId="24" xfId="0" applyNumberFormat="1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right" vertical="top"/>
      <protection/>
    </xf>
    <xf numFmtId="0" fontId="10" fillId="0" borderId="0" xfId="0" applyFont="1" applyFill="1" applyBorder="1" applyAlignment="1" applyProtection="1">
      <alignment horizontal="center"/>
      <protection/>
    </xf>
    <xf numFmtId="4" fontId="49" fillId="8" borderId="48" xfId="0" applyNumberFormat="1" applyFont="1" applyFill="1" applyBorder="1" applyAlignment="1" applyProtection="1">
      <alignment horizontal="right" vertical="top"/>
      <protection/>
    </xf>
    <xf numFmtId="4" fontId="49" fillId="8" borderId="49" xfId="0" applyNumberFormat="1" applyFont="1" applyFill="1" applyBorder="1" applyAlignment="1" applyProtection="1">
      <alignment horizontal="right" vertical="top"/>
      <protection/>
    </xf>
    <xf numFmtId="0" fontId="3" fillId="8" borderId="47" xfId="0" applyFont="1" applyFill="1" applyBorder="1" applyAlignment="1" applyProtection="1">
      <alignment horizontal="center" vertical="top"/>
      <protection/>
    </xf>
    <xf numFmtId="0" fontId="3" fillId="8" borderId="48" xfId="0" applyFont="1" applyFill="1" applyBorder="1" applyAlignment="1" applyProtection="1">
      <alignment horizontal="center" vertical="top"/>
      <protection/>
    </xf>
    <xf numFmtId="0" fontId="3" fillId="8" borderId="49" xfId="0" applyFont="1" applyFill="1" applyBorder="1" applyAlignment="1" applyProtection="1">
      <alignment horizontal="center" vertical="top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84" fillId="0" borderId="11" xfId="56" applyFont="1" applyFill="1" applyBorder="1" applyAlignment="1" applyProtection="1">
      <alignment horizontal="left" vertical="center" wrapText="1"/>
      <protection locked="0"/>
    </xf>
    <xf numFmtId="0" fontId="97" fillId="0" borderId="0" xfId="56" applyFont="1" applyBorder="1" applyAlignment="1">
      <alignment horizontal="center" vertical="center" wrapText="1"/>
      <protection/>
    </xf>
    <xf numFmtId="0" fontId="86" fillId="0" borderId="11" xfId="56" applyFont="1" applyBorder="1" applyAlignment="1" applyProtection="1">
      <alignment horizontal="center" vertical="center" wrapText="1"/>
      <protection locked="0"/>
    </xf>
    <xf numFmtId="0" fontId="52" fillId="13" borderId="17" xfId="0" applyFont="1" applyFill="1" applyBorder="1" applyAlignment="1" applyProtection="1">
      <alignment horizontal="left" vertical="top"/>
      <protection locked="0"/>
    </xf>
    <xf numFmtId="0" fontId="52" fillId="13" borderId="17" xfId="0" applyFont="1" applyFill="1" applyBorder="1" applyAlignment="1" applyProtection="1">
      <alignment horizontal="center" vertical="top"/>
      <protection locked="0"/>
    </xf>
    <xf numFmtId="0" fontId="47" fillId="13" borderId="17" xfId="0" applyFont="1" applyFill="1" applyBorder="1" applyAlignment="1" applyProtection="1">
      <alignment horizontal="center" vertical="top"/>
      <protection locked="0"/>
    </xf>
    <xf numFmtId="0" fontId="46" fillId="13" borderId="17" xfId="0" applyFont="1" applyFill="1" applyBorder="1" applyAlignment="1" applyProtection="1">
      <alignment horizontal="center"/>
      <protection locked="0"/>
    </xf>
    <xf numFmtId="0" fontId="52" fillId="13" borderId="17" xfId="0" applyFont="1" applyFill="1" applyBorder="1" applyAlignment="1" applyProtection="1">
      <alignment horizontal="left" vertical="center"/>
      <protection locked="0"/>
    </xf>
    <xf numFmtId="0" fontId="50" fillId="13" borderId="17" xfId="0" applyFont="1" applyFill="1" applyBorder="1" applyAlignment="1" applyProtection="1">
      <alignment horizontal="left"/>
      <protection locked="0"/>
    </xf>
    <xf numFmtId="184" fontId="46" fillId="13" borderId="17" xfId="0" applyNumberFormat="1" applyFont="1" applyFill="1" applyBorder="1" applyAlignment="1" applyProtection="1">
      <alignment horizontal="left" vertical="center"/>
      <protection locked="0"/>
    </xf>
    <xf numFmtId="0" fontId="7" fillId="13" borderId="35" xfId="42" applyNumberFormat="1" applyFont="1" applyFill="1" applyBorder="1" applyAlignment="1" applyProtection="1">
      <alignment vertical="top"/>
      <protection locked="0"/>
    </xf>
    <xf numFmtId="4" fontId="7" fillId="13" borderId="19" xfId="0" applyNumberFormat="1" applyFont="1" applyFill="1" applyBorder="1" applyAlignment="1" applyProtection="1">
      <alignment vertical="top"/>
      <protection locked="0"/>
    </xf>
    <xf numFmtId="1" fontId="7" fillId="13" borderId="50" xfId="0" applyNumberFormat="1" applyFont="1" applyFill="1" applyBorder="1" applyAlignment="1" applyProtection="1">
      <alignment vertical="top"/>
      <protection locked="0"/>
    </xf>
    <xf numFmtId="1" fontId="7" fillId="13" borderId="28" xfId="0" applyNumberFormat="1" applyFont="1" applyFill="1" applyBorder="1" applyAlignment="1" applyProtection="1">
      <alignment vertical="top"/>
      <protection locked="0"/>
    </xf>
    <xf numFmtId="2" fontId="7" fillId="13" borderId="31" xfId="0" applyNumberFormat="1" applyFont="1" applyFill="1" applyBorder="1" applyAlignment="1" applyProtection="1">
      <alignment vertical="top"/>
      <protection locked="0"/>
    </xf>
    <xf numFmtId="2" fontId="7" fillId="13" borderId="0" xfId="0" applyNumberFormat="1" applyFont="1" applyFill="1" applyBorder="1" applyAlignment="1" applyProtection="1">
      <alignment vertical="top"/>
      <protection locked="0"/>
    </xf>
    <xf numFmtId="0" fontId="7" fillId="13" borderId="20" xfId="0" applyNumberFormat="1" applyFont="1" applyFill="1" applyBorder="1" applyAlignment="1" applyProtection="1">
      <alignment vertical="top"/>
      <protection locked="0"/>
    </xf>
    <xf numFmtId="1" fontId="7" fillId="13" borderId="0" xfId="0" applyNumberFormat="1" applyFont="1" applyFill="1" applyBorder="1" applyAlignment="1" applyProtection="1">
      <alignment vertical="top"/>
      <protection locked="0"/>
    </xf>
    <xf numFmtId="1" fontId="7" fillId="13" borderId="19" xfId="0" applyNumberFormat="1" applyFont="1" applyFill="1" applyBorder="1" applyAlignment="1" applyProtection="1">
      <alignment vertical="top"/>
      <protection locked="0"/>
    </xf>
    <xf numFmtId="0" fontId="7" fillId="13" borderId="23" xfId="0" applyNumberFormat="1" applyFont="1" applyFill="1" applyBorder="1" applyAlignment="1" applyProtection="1">
      <alignment vertical="top"/>
      <protection locked="0"/>
    </xf>
    <xf numFmtId="0" fontId="7" fillId="13" borderId="0" xfId="0" applyNumberFormat="1" applyFont="1" applyFill="1" applyBorder="1" applyAlignment="1" applyProtection="1">
      <alignment vertical="top"/>
      <protection locked="0"/>
    </xf>
    <xf numFmtId="1" fontId="7" fillId="13" borderId="17" xfId="0" applyNumberFormat="1" applyFont="1" applyFill="1" applyBorder="1" applyAlignment="1" applyProtection="1">
      <alignment vertical="top"/>
      <protection locked="0"/>
    </xf>
    <xf numFmtId="1" fontId="0" fillId="13" borderId="21" xfId="0" applyNumberFormat="1" applyFill="1" applyBorder="1" applyAlignment="1" applyProtection="1">
      <alignment vertical="top"/>
      <protection locked="0"/>
    </xf>
    <xf numFmtId="1" fontId="0" fillId="13" borderId="23" xfId="0" applyNumberFormat="1" applyFill="1" applyBorder="1" applyAlignment="1" applyProtection="1">
      <alignment vertical="top"/>
      <protection locked="0"/>
    </xf>
    <xf numFmtId="1" fontId="0" fillId="13" borderId="19" xfId="0" applyNumberFormat="1" applyFill="1" applyBorder="1" applyAlignment="1" applyProtection="1">
      <alignment vertical="top"/>
      <protection locked="0"/>
    </xf>
    <xf numFmtId="1" fontId="0" fillId="13" borderId="0" xfId="0" applyNumberFormat="1" applyFill="1" applyBorder="1" applyAlignment="1" applyProtection="1">
      <alignment vertical="top"/>
      <protection locked="0"/>
    </xf>
    <xf numFmtId="1" fontId="9" fillId="13" borderId="19" xfId="0" applyNumberFormat="1" applyFont="1" applyFill="1" applyBorder="1" applyAlignment="1" applyProtection="1">
      <alignment vertical="top"/>
      <protection locked="0"/>
    </xf>
    <xf numFmtId="1" fontId="50" fillId="13" borderId="28" xfId="0" applyNumberFormat="1" applyFont="1" applyFill="1" applyBorder="1" applyAlignment="1" applyProtection="1">
      <alignment vertical="top"/>
      <protection locked="0"/>
    </xf>
    <xf numFmtId="0" fontId="2" fillId="19" borderId="47" xfId="0" applyFont="1" applyFill="1" applyBorder="1" applyAlignment="1" applyProtection="1">
      <alignment horizontal="center" vertical="center" wrapText="1"/>
      <protection locked="0"/>
    </xf>
    <xf numFmtId="0" fontId="2" fillId="19" borderId="48" xfId="0" applyFont="1" applyFill="1" applyBorder="1" applyAlignment="1" applyProtection="1">
      <alignment horizontal="center" vertical="center" wrapText="1"/>
      <protection locked="0"/>
    </xf>
    <xf numFmtId="0" fontId="2" fillId="19" borderId="49" xfId="0" applyFont="1" applyFill="1" applyBorder="1" applyAlignment="1" applyProtection="1">
      <alignment horizontal="center" vertical="center" wrapText="1"/>
      <protection locked="0"/>
    </xf>
    <xf numFmtId="0" fontId="3" fillId="19" borderId="47" xfId="0" applyFont="1" applyFill="1" applyBorder="1" applyAlignment="1" applyProtection="1">
      <alignment horizontal="center" vertical="center"/>
      <protection locked="0"/>
    </xf>
    <xf numFmtId="0" fontId="3" fillId="19" borderId="48" xfId="0" applyFont="1" applyFill="1" applyBorder="1" applyAlignment="1" applyProtection="1">
      <alignment horizontal="center" vertical="center"/>
      <protection locked="0"/>
    </xf>
    <xf numFmtId="0" fontId="3" fillId="19" borderId="49" xfId="0" applyFont="1" applyFill="1" applyBorder="1" applyAlignment="1" applyProtection="1">
      <alignment horizontal="center" vertical="center"/>
      <protection locked="0"/>
    </xf>
    <xf numFmtId="0" fontId="2" fillId="13" borderId="21" xfId="0" applyFont="1" applyFill="1" applyBorder="1" applyAlignment="1" applyProtection="1">
      <alignment horizontal="center" vertical="top"/>
      <protection locked="0"/>
    </xf>
    <xf numFmtId="0" fontId="2" fillId="13" borderId="24" xfId="0" applyFont="1" applyFill="1" applyBorder="1" applyAlignment="1" applyProtection="1">
      <alignment horizontal="center" vertical="top"/>
      <protection locked="0"/>
    </xf>
    <xf numFmtId="0" fontId="2" fillId="13" borderId="19" xfId="0" applyFont="1" applyFill="1" applyBorder="1" applyAlignment="1" applyProtection="1">
      <alignment horizontal="center" vertical="top"/>
      <protection locked="0"/>
    </xf>
    <xf numFmtId="0" fontId="2" fillId="13" borderId="28" xfId="0" applyFont="1" applyFill="1" applyBorder="1" applyAlignment="1" applyProtection="1">
      <alignment horizontal="center" vertical="top"/>
      <protection locked="0"/>
    </xf>
    <xf numFmtId="0" fontId="2" fillId="13" borderId="19" xfId="0" applyFont="1" applyFill="1" applyBorder="1" applyAlignment="1" applyProtection="1">
      <alignment horizontal="center" vertical="top"/>
      <protection locked="0"/>
    </xf>
    <xf numFmtId="0" fontId="2" fillId="13" borderId="20" xfId="0" applyFont="1" applyFill="1" applyBorder="1" applyAlignment="1" applyProtection="1">
      <alignment horizontal="center" vertical="top"/>
      <protection locked="0"/>
    </xf>
    <xf numFmtId="0" fontId="2" fillId="13" borderId="19" xfId="0" applyFont="1" applyFill="1" applyBorder="1" applyAlignment="1" applyProtection="1">
      <alignment vertical="top"/>
      <protection locked="0"/>
    </xf>
    <xf numFmtId="0" fontId="2" fillId="13" borderId="19" xfId="0" applyFont="1" applyFill="1" applyBorder="1" applyAlignment="1" applyProtection="1">
      <alignment horizontal="left"/>
      <protection locked="0"/>
    </xf>
    <xf numFmtId="0" fontId="2" fillId="13" borderId="0" xfId="0" applyFont="1" applyFill="1" applyBorder="1" applyAlignment="1" applyProtection="1">
      <alignment horizontal="left"/>
      <protection locked="0"/>
    </xf>
    <xf numFmtId="0" fontId="2" fillId="13" borderId="28" xfId="0" applyFont="1" applyFill="1" applyBorder="1" applyAlignment="1" applyProtection="1">
      <alignment horizontal="left"/>
      <protection locked="0"/>
    </xf>
    <xf numFmtId="0" fontId="49" fillId="13" borderId="14" xfId="0" applyFont="1" applyFill="1" applyBorder="1" applyAlignment="1" applyProtection="1">
      <alignment horizontal="right" vertical="top"/>
      <protection locked="0"/>
    </xf>
    <xf numFmtId="0" fontId="2" fillId="0" borderId="18" xfId="0" applyFont="1" applyBorder="1" applyAlignment="1" applyProtection="1">
      <alignment vertical="top"/>
      <protection locked="0"/>
    </xf>
    <xf numFmtId="1" fontId="46" fillId="37" borderId="49" xfId="0" applyNumberFormat="1" applyFont="1" applyFill="1" applyBorder="1" applyAlignment="1" applyProtection="1">
      <alignment horizontal="center" vertical="top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9"/>
  <sheetViews>
    <sheetView showGridLines="0" showZeros="0" tabSelected="1" view="pageBreakPreview" zoomScaleSheetLayoutView="100" workbookViewId="0" topLeftCell="A1">
      <selection activeCell="E1" sqref="E1:P1"/>
    </sheetView>
  </sheetViews>
  <sheetFormatPr defaultColWidth="15.7109375" defaultRowHeight="12.75"/>
  <cols>
    <col min="1" max="2" width="3.7109375" style="47" customWidth="1"/>
    <col min="3" max="3" width="5.00390625" style="47" customWidth="1"/>
    <col min="4" max="4" width="5.7109375" style="47" customWidth="1"/>
    <col min="5" max="5" width="5.00390625" style="47" customWidth="1"/>
    <col min="6" max="12" width="3.7109375" style="47" customWidth="1"/>
    <col min="13" max="13" width="5.421875" style="47" customWidth="1"/>
    <col min="14" max="14" width="4.00390625" style="47" customWidth="1"/>
    <col min="15" max="15" width="11.7109375" style="47" bestFit="1" customWidth="1"/>
    <col min="16" max="16" width="3.7109375" style="47" customWidth="1"/>
    <col min="17" max="17" width="12.57421875" style="47" customWidth="1"/>
    <col min="18" max="18" width="5.57421875" style="41" customWidth="1"/>
    <col min="19" max="19" width="21.7109375" style="41" customWidth="1"/>
    <col min="20" max="20" width="5.8515625" style="41" customWidth="1"/>
    <col min="21" max="21" width="2.28125" style="41" customWidth="1"/>
    <col min="22" max="22" width="2.00390625" style="41" customWidth="1"/>
    <col min="23" max="251" width="9.140625" style="41" customWidth="1"/>
    <col min="252" max="16384" width="15.7109375" style="41" customWidth="1"/>
  </cols>
  <sheetData>
    <row r="1" spans="1:19" s="40" customFormat="1" ht="26.25" customHeight="1">
      <c r="A1" s="246" t="s">
        <v>51</v>
      </c>
      <c r="B1" s="246"/>
      <c r="C1" s="246"/>
      <c r="D1" s="246"/>
      <c r="E1" s="325" t="s">
        <v>201</v>
      </c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9" t="s">
        <v>15</v>
      </c>
      <c r="R1" s="326" t="s">
        <v>202</v>
      </c>
      <c r="S1" s="326"/>
    </row>
    <row r="2" spans="1:18" s="40" customFormat="1" ht="9.75" customHeight="1">
      <c r="A2" s="214"/>
      <c r="B2" s="214"/>
      <c r="C2" s="214"/>
      <c r="D2" s="214"/>
      <c r="Q2" s="39"/>
      <c r="R2" s="39"/>
    </row>
    <row r="3" spans="1:19" ht="22.5" customHeight="1">
      <c r="A3" s="246" t="s">
        <v>52</v>
      </c>
      <c r="B3" s="246"/>
      <c r="C3" s="246"/>
      <c r="D3" s="246"/>
      <c r="E3" s="329" t="s">
        <v>204</v>
      </c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9" t="s">
        <v>53</v>
      </c>
      <c r="R3" s="327" t="s">
        <v>205</v>
      </c>
      <c r="S3" s="327"/>
    </row>
    <row r="4" spans="1:20" ht="4.5" customHeight="1" thickBot="1">
      <c r="A4" s="216"/>
      <c r="B4" s="216"/>
      <c r="C4" s="216"/>
      <c r="D4" s="216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39"/>
      <c r="S4" s="39"/>
      <c r="T4" s="40"/>
    </row>
    <row r="5" spans="1:19" ht="24.75" customHeight="1" thickBot="1">
      <c r="A5" s="254" t="s">
        <v>50</v>
      </c>
      <c r="B5" s="254"/>
      <c r="C5" s="254"/>
      <c r="D5" s="254"/>
      <c r="E5" s="330" t="s">
        <v>203</v>
      </c>
      <c r="F5" s="330"/>
      <c r="G5" s="330"/>
      <c r="H5" s="330"/>
      <c r="I5" s="330"/>
      <c r="J5" s="330"/>
      <c r="K5" s="330"/>
      <c r="L5" s="330"/>
      <c r="M5" s="330"/>
      <c r="N5" s="315" t="s">
        <v>55</v>
      </c>
      <c r="O5" s="315"/>
      <c r="P5" s="328">
        <v>110</v>
      </c>
      <c r="Q5" s="328"/>
      <c r="R5" s="42" t="s">
        <v>189</v>
      </c>
      <c r="S5" s="43" t="str">
        <f>"( "&amp;S64&amp;" )"</f>
        <v>( OLD SCHEME )</v>
      </c>
    </row>
    <row r="6" spans="1:17" ht="7.5" customHeight="1">
      <c r="A6" s="217"/>
      <c r="B6" s="217"/>
      <c r="C6" s="217"/>
      <c r="D6" s="217"/>
      <c r="E6" s="41"/>
      <c r="F6" s="41"/>
      <c r="G6" s="41"/>
      <c r="H6" s="41"/>
      <c r="I6" s="41"/>
      <c r="J6" s="268">
        <v>45016</v>
      </c>
      <c r="K6" s="268"/>
      <c r="L6" s="268"/>
      <c r="M6" s="268"/>
      <c r="N6" s="269"/>
      <c r="O6" s="41"/>
      <c r="P6" s="217"/>
      <c r="Q6" s="217"/>
    </row>
    <row r="7" spans="1:19" ht="17.25">
      <c r="A7" s="270" t="s">
        <v>54</v>
      </c>
      <c r="B7" s="270"/>
      <c r="C7" s="270"/>
      <c r="D7" s="270"/>
      <c r="E7" s="331">
        <v>24316</v>
      </c>
      <c r="F7" s="331"/>
      <c r="G7" s="331"/>
      <c r="H7" s="331"/>
      <c r="I7" s="331"/>
      <c r="J7" s="267" t="s">
        <v>207</v>
      </c>
      <c r="K7" s="267"/>
      <c r="L7" s="267"/>
      <c r="M7" s="267"/>
      <c r="N7" s="267"/>
      <c r="O7" s="44">
        <f>DATEDIF(E7,J6,"Y")</f>
        <v>56</v>
      </c>
      <c r="P7" s="45" t="s">
        <v>142</v>
      </c>
      <c r="Q7" s="314" t="s">
        <v>164</v>
      </c>
      <c r="R7" s="314"/>
      <c r="S7" s="46" t="str">
        <f>IF(O7&gt;=80,"VERY SENIOR CITIZEN",IF('INCOME SHEET'!O7&gt;=60,"SENIOR CITIZEN","INDIVIDUAL"))</f>
        <v>INDIVIDUAL</v>
      </c>
    </row>
    <row r="8" spans="1:9" ht="8.25" customHeight="1">
      <c r="A8" s="214"/>
      <c r="B8" s="214"/>
      <c r="C8" s="214"/>
      <c r="D8" s="214"/>
      <c r="E8" s="40"/>
      <c r="F8" s="40"/>
      <c r="G8" s="40"/>
      <c r="H8" s="40"/>
      <c r="I8" s="40"/>
    </row>
    <row r="9" spans="1:19" s="49" customFormat="1" ht="21.75" customHeight="1">
      <c r="A9" s="289" t="s">
        <v>209</v>
      </c>
      <c r="B9" s="289"/>
      <c r="C9" s="289"/>
      <c r="D9" s="289"/>
      <c r="E9" s="295" t="s">
        <v>108</v>
      </c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7"/>
      <c r="S9" s="48" t="s">
        <v>208</v>
      </c>
    </row>
    <row r="10" spans="1:20" ht="12">
      <c r="A10" s="49" t="s">
        <v>168</v>
      </c>
      <c r="B10" s="41"/>
      <c r="C10" s="41"/>
      <c r="D10" s="41"/>
      <c r="E10" s="41"/>
      <c r="F10" s="41"/>
      <c r="G10" s="50"/>
      <c r="H10" s="50"/>
      <c r="I10" s="50"/>
      <c r="J10" s="50"/>
      <c r="K10" s="51"/>
      <c r="L10" s="52" t="s">
        <v>169</v>
      </c>
      <c r="M10" s="50"/>
      <c r="N10" s="50"/>
      <c r="O10" s="50"/>
      <c r="P10" s="50"/>
      <c r="Q10" s="50"/>
      <c r="R10" s="50"/>
      <c r="S10" s="50"/>
      <c r="T10" s="50"/>
    </row>
    <row r="11" spans="1:22" s="56" customFormat="1" ht="0" customHeight="1" hidden="1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5"/>
      <c r="V11" s="55"/>
    </row>
    <row r="12" spans="1:19" ht="15">
      <c r="A12" s="298" t="s">
        <v>7</v>
      </c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300"/>
    </row>
    <row r="13" spans="1:19" ht="12.75">
      <c r="A13" s="57" t="s">
        <v>8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9"/>
      <c r="O13" s="60"/>
      <c r="P13" s="61"/>
      <c r="Q13" s="62"/>
      <c r="R13" s="63"/>
      <c r="S13" s="64"/>
    </row>
    <row r="14" spans="1:19" ht="12.75">
      <c r="A14" s="212"/>
      <c r="B14" s="65" t="s">
        <v>109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7" t="s">
        <v>0</v>
      </c>
      <c r="O14" s="332">
        <v>829175</v>
      </c>
      <c r="P14" s="67"/>
      <c r="Q14" s="68"/>
      <c r="R14" s="59"/>
      <c r="S14" s="69"/>
    </row>
    <row r="15" spans="1:19" ht="12.75">
      <c r="A15" s="212"/>
      <c r="B15" s="70" t="s">
        <v>1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59" t="s">
        <v>0</v>
      </c>
      <c r="O15" s="333"/>
      <c r="P15" s="59"/>
      <c r="Q15" s="68"/>
      <c r="R15" s="59"/>
      <c r="S15" s="69"/>
    </row>
    <row r="16" spans="1:19" ht="12.75">
      <c r="A16" s="212"/>
      <c r="B16" s="70" t="s">
        <v>13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59"/>
      <c r="O16" s="71"/>
      <c r="P16" s="59"/>
      <c r="Q16" s="68"/>
      <c r="R16" s="59"/>
      <c r="S16" s="69"/>
    </row>
    <row r="17" spans="1:19" ht="12.75">
      <c r="A17" s="212"/>
      <c r="B17" s="70" t="s">
        <v>2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59" t="s">
        <v>0</v>
      </c>
      <c r="O17" s="333"/>
      <c r="P17" s="59"/>
      <c r="Q17" s="68"/>
      <c r="R17" s="59"/>
      <c r="S17" s="69"/>
    </row>
    <row r="18" spans="1:19" ht="12.75">
      <c r="A18" s="212"/>
      <c r="B18" s="70" t="s">
        <v>14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59"/>
      <c r="O18" s="71"/>
      <c r="P18" s="59"/>
      <c r="Q18" s="68"/>
      <c r="R18" s="59"/>
      <c r="S18" s="69"/>
    </row>
    <row r="19" spans="1:19" ht="12.75">
      <c r="A19" s="212"/>
      <c r="B19" s="72" t="s">
        <v>3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4"/>
      <c r="O19" s="75"/>
      <c r="P19" s="74" t="s">
        <v>0</v>
      </c>
      <c r="Q19" s="76">
        <f>+O14+O15+O17</f>
        <v>829175</v>
      </c>
      <c r="R19" s="59"/>
      <c r="S19" s="69"/>
    </row>
    <row r="20" spans="1:19" ht="12.75">
      <c r="A20" s="77" t="s">
        <v>181</v>
      </c>
      <c r="B20" s="78" t="s">
        <v>194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79"/>
      <c r="P20" s="67"/>
      <c r="Q20" s="80"/>
      <c r="R20" s="67" t="s">
        <v>0</v>
      </c>
      <c r="S20" s="334">
        <v>0</v>
      </c>
    </row>
    <row r="21" spans="1:19" ht="12.75">
      <c r="A21" s="77" t="s">
        <v>181</v>
      </c>
      <c r="B21" s="81" t="s">
        <v>182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59"/>
      <c r="O21" s="71"/>
      <c r="P21" s="59"/>
      <c r="Q21" s="68"/>
      <c r="R21" s="59" t="s">
        <v>0</v>
      </c>
      <c r="S21" s="335"/>
    </row>
    <row r="22" spans="1:19" ht="12.75">
      <c r="A22" s="77" t="s">
        <v>181</v>
      </c>
      <c r="B22" s="82" t="s">
        <v>183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4"/>
      <c r="O22" s="85"/>
      <c r="P22" s="84"/>
      <c r="Q22" s="86"/>
      <c r="R22" s="87" t="s">
        <v>0</v>
      </c>
      <c r="S22" s="88">
        <f>+S20-S21</f>
        <v>0</v>
      </c>
    </row>
    <row r="23" spans="1:19" ht="12.75">
      <c r="A23" s="57" t="s">
        <v>9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9"/>
      <c r="O23" s="71"/>
      <c r="P23" s="59"/>
      <c r="Q23" s="68"/>
      <c r="R23" s="59"/>
      <c r="S23" s="69"/>
    </row>
    <row r="24" spans="1:19" ht="12.75">
      <c r="A24" s="89" t="s">
        <v>17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4"/>
      <c r="O24" s="75"/>
      <c r="P24" s="74" t="s">
        <v>0</v>
      </c>
      <c r="Q24" s="336">
        <v>0</v>
      </c>
      <c r="R24" s="59"/>
      <c r="S24" s="69"/>
    </row>
    <row r="25" spans="1:19" ht="12.75">
      <c r="A25" s="90" t="s">
        <v>18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59"/>
      <c r="O25" s="71"/>
      <c r="P25" s="59" t="s">
        <v>0</v>
      </c>
      <c r="Q25" s="337">
        <v>0</v>
      </c>
      <c r="R25" s="59"/>
      <c r="S25" s="69"/>
    </row>
    <row r="26" spans="1:19" ht="12.75">
      <c r="A26" s="90" t="s">
        <v>19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59"/>
      <c r="O26" s="71"/>
      <c r="P26" s="59" t="s">
        <v>0</v>
      </c>
      <c r="Q26" s="337">
        <v>0</v>
      </c>
      <c r="R26" s="59"/>
      <c r="S26" s="69"/>
    </row>
    <row r="27" spans="1:19" ht="12.75">
      <c r="A27" s="90" t="s">
        <v>20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59"/>
      <c r="O27" s="71"/>
      <c r="P27" s="59" t="s">
        <v>0</v>
      </c>
      <c r="Q27" s="337">
        <v>0</v>
      </c>
      <c r="R27" s="59"/>
      <c r="S27" s="69"/>
    </row>
    <row r="28" spans="1:19" ht="12.75">
      <c r="A28" s="90" t="s">
        <v>173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59"/>
      <c r="O28" s="71"/>
      <c r="P28" s="59" t="s">
        <v>0</v>
      </c>
      <c r="Q28" s="91">
        <f>S133</f>
        <v>0</v>
      </c>
      <c r="R28" s="59"/>
      <c r="S28" s="69"/>
    </row>
    <row r="29" spans="1:19" ht="12.75">
      <c r="A29" s="212" t="s">
        <v>21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59"/>
      <c r="O29" s="71"/>
      <c r="P29" s="59" t="s">
        <v>0</v>
      </c>
      <c r="Q29" s="337">
        <v>0</v>
      </c>
      <c r="R29" s="59"/>
      <c r="S29" s="69"/>
    </row>
    <row r="30" spans="1:19" ht="12.75">
      <c r="A30" s="212" t="s">
        <v>22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59"/>
      <c r="O30" s="71"/>
      <c r="P30" s="59" t="s">
        <v>0</v>
      </c>
      <c r="Q30" s="337">
        <v>0</v>
      </c>
      <c r="R30" s="59"/>
      <c r="S30" s="69"/>
    </row>
    <row r="31" spans="1:19" ht="12.75">
      <c r="A31" s="92" t="s">
        <v>23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4"/>
      <c r="O31" s="95"/>
      <c r="P31" s="94"/>
      <c r="Q31" s="96"/>
      <c r="R31" s="94" t="s">
        <v>0</v>
      </c>
      <c r="S31" s="97">
        <f>+SUM(Q24:Q30)</f>
        <v>0</v>
      </c>
    </row>
    <row r="32" spans="1:19" ht="12.75">
      <c r="A32" s="98" t="s">
        <v>24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9"/>
      <c r="O32" s="71"/>
      <c r="P32" s="59"/>
      <c r="Q32" s="68"/>
      <c r="R32" s="59" t="s">
        <v>0</v>
      </c>
      <c r="S32" s="99">
        <f>+Q19-S31</f>
        <v>829175</v>
      </c>
    </row>
    <row r="33" spans="1:19" ht="12.75">
      <c r="A33" s="98" t="s">
        <v>25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9"/>
      <c r="O33" s="71"/>
      <c r="P33" s="59"/>
      <c r="Q33" s="68"/>
      <c r="R33" s="59"/>
      <c r="S33" s="69"/>
    </row>
    <row r="34" spans="1:19" ht="12.75" customHeight="1">
      <c r="A34" s="100"/>
      <c r="B34" s="73" t="s">
        <v>98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4" t="s">
        <v>0</v>
      </c>
      <c r="O34" s="101">
        <f>+IF((S32&gt;50000),50000,S32)</f>
        <v>50000</v>
      </c>
      <c r="P34" s="59"/>
      <c r="Q34" s="68"/>
      <c r="R34" s="59"/>
      <c r="S34" s="69"/>
    </row>
    <row r="35" spans="1:19" ht="12.75">
      <c r="A35" s="212"/>
      <c r="B35" s="41" t="s">
        <v>99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59" t="s">
        <v>0</v>
      </c>
      <c r="O35" s="102"/>
      <c r="P35" s="59"/>
      <c r="Q35" s="68"/>
      <c r="R35" s="59"/>
      <c r="S35" s="69"/>
    </row>
    <row r="36" spans="1:19" ht="12.75">
      <c r="A36" s="212"/>
      <c r="B36" s="41" t="s">
        <v>97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59" t="s">
        <v>0</v>
      </c>
      <c r="O36" s="338">
        <v>2400</v>
      </c>
      <c r="P36" s="59"/>
      <c r="Q36" s="68"/>
      <c r="R36" s="59"/>
      <c r="S36" s="69"/>
    </row>
    <row r="37" spans="1:19" ht="12.75">
      <c r="A37" s="103" t="s">
        <v>26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94"/>
      <c r="O37" s="95"/>
      <c r="P37" s="94" t="s">
        <v>0</v>
      </c>
      <c r="Q37" s="105">
        <f>+O34+O35+O36</f>
        <v>52400</v>
      </c>
      <c r="R37" s="59"/>
      <c r="S37" s="69"/>
    </row>
    <row r="38" spans="1:19" ht="12.75">
      <c r="A38" s="98" t="s">
        <v>27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9"/>
      <c r="O38" s="71"/>
      <c r="P38" s="59"/>
      <c r="Q38" s="68"/>
      <c r="R38" s="59" t="s">
        <v>0</v>
      </c>
      <c r="S38" s="106">
        <f>+S32+S22-Q37</f>
        <v>776775</v>
      </c>
    </row>
    <row r="39" spans="1:19" ht="12.75">
      <c r="A39" s="98" t="s">
        <v>28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9"/>
      <c r="O39" s="71"/>
      <c r="P39" s="59"/>
      <c r="Q39" s="68"/>
      <c r="R39" s="59"/>
      <c r="S39" s="69"/>
    </row>
    <row r="40" spans="1:19" ht="12.75">
      <c r="A40" s="212" t="s">
        <v>195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59"/>
      <c r="O40" s="71"/>
      <c r="P40" s="59" t="s">
        <v>0</v>
      </c>
      <c r="Q40" s="339"/>
      <c r="R40" s="59"/>
      <c r="S40" s="69"/>
    </row>
    <row r="41" spans="1:19" ht="12.75">
      <c r="A41" s="212" t="s">
        <v>197</v>
      </c>
      <c r="B41" s="49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59" t="s">
        <v>0</v>
      </c>
      <c r="O41" s="340"/>
      <c r="P41" s="59" t="s">
        <v>0</v>
      </c>
      <c r="Q41" s="107">
        <f>+IF((O41&gt;200000),200000,O41)</f>
        <v>0</v>
      </c>
      <c r="R41" s="59"/>
      <c r="S41" s="69"/>
    </row>
    <row r="42" spans="1:19" ht="12.75">
      <c r="A42" s="212" t="s">
        <v>196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59"/>
      <c r="O42" s="71"/>
      <c r="P42" s="59" t="s">
        <v>0</v>
      </c>
      <c r="Q42" s="339"/>
      <c r="R42" s="59"/>
      <c r="S42" s="69"/>
    </row>
    <row r="43" spans="1:19" ht="12.75">
      <c r="A43" s="98" t="s">
        <v>29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9"/>
      <c r="O43" s="71"/>
      <c r="P43" s="59"/>
      <c r="Q43" s="68"/>
      <c r="R43" s="59" t="s">
        <v>0</v>
      </c>
      <c r="S43" s="99">
        <f>+SUM(Q42,Q40,-Q41)</f>
        <v>0</v>
      </c>
    </row>
    <row r="44" spans="1:19" ht="15">
      <c r="A44" s="108" t="s">
        <v>200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9"/>
      <c r="O44" s="71"/>
      <c r="P44" s="59"/>
      <c r="Q44" s="68"/>
      <c r="R44" s="59" t="s">
        <v>0</v>
      </c>
      <c r="S44" s="109">
        <f>+S38+S43</f>
        <v>776775</v>
      </c>
    </row>
    <row r="45" spans="1:19" ht="2.25" customHeight="1">
      <c r="A45" s="98"/>
      <c r="B45" s="58"/>
      <c r="C45" s="58"/>
      <c r="D45" s="58"/>
      <c r="E45" s="58"/>
      <c r="F45" s="58"/>
      <c r="G45" s="110"/>
      <c r="H45" s="110"/>
      <c r="I45" s="110"/>
      <c r="J45" s="110"/>
      <c r="K45" s="110"/>
      <c r="L45" s="110"/>
      <c r="M45" s="110"/>
      <c r="N45" s="111"/>
      <c r="O45" s="112"/>
      <c r="P45" s="59"/>
      <c r="Q45" s="113"/>
      <c r="R45" s="111"/>
      <c r="S45" s="114"/>
    </row>
    <row r="46" spans="1:19" ht="12.75" customHeight="1">
      <c r="A46" s="257" t="s">
        <v>198</v>
      </c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9"/>
      <c r="N46" s="115"/>
      <c r="O46" s="116"/>
      <c r="P46" s="301" t="s">
        <v>11</v>
      </c>
      <c r="Q46" s="302"/>
      <c r="R46" s="301" t="s">
        <v>12</v>
      </c>
      <c r="S46" s="302"/>
    </row>
    <row r="47" spans="1:19" ht="12.75">
      <c r="A47" s="117" t="s">
        <v>30</v>
      </c>
      <c r="B47" s="118" t="s">
        <v>193</v>
      </c>
      <c r="C47" s="118"/>
      <c r="D47" s="118"/>
      <c r="E47" s="118"/>
      <c r="F47" s="118"/>
      <c r="G47" s="118"/>
      <c r="H47" s="118"/>
      <c r="I47" s="119"/>
      <c r="J47" s="119"/>
      <c r="K47" s="119"/>
      <c r="L47" s="120"/>
      <c r="M47" s="120"/>
      <c r="N47" s="63"/>
      <c r="O47" s="60"/>
      <c r="P47" s="121" t="s">
        <v>0</v>
      </c>
      <c r="Q47" s="341">
        <v>380736</v>
      </c>
      <c r="R47" s="121"/>
      <c r="S47" s="122"/>
    </row>
    <row r="48" spans="1:19" ht="12.75">
      <c r="A48" s="212" t="s">
        <v>31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123"/>
      <c r="N48" s="59"/>
      <c r="O48" s="71"/>
      <c r="P48" s="124" t="s">
        <v>0</v>
      </c>
      <c r="Q48" s="342"/>
      <c r="R48" s="124"/>
      <c r="S48" s="125"/>
    </row>
    <row r="49" spans="1:19" ht="12.75">
      <c r="A49" s="212" t="s">
        <v>32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59"/>
      <c r="O49" s="71"/>
      <c r="P49" s="124" t="s">
        <v>0</v>
      </c>
      <c r="Q49" s="342"/>
      <c r="R49" s="124"/>
      <c r="S49" s="125"/>
    </row>
    <row r="50" spans="1:19" ht="12.75">
      <c r="A50" s="212" t="s">
        <v>33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59"/>
      <c r="O50" s="71"/>
      <c r="P50" s="126" t="s">
        <v>0</v>
      </c>
      <c r="Q50" s="127">
        <f>+SUM(Q47:Q49)</f>
        <v>380736</v>
      </c>
      <c r="R50" s="124" t="s">
        <v>0</v>
      </c>
      <c r="S50" s="128">
        <f>+MIN(Q50,150000)</f>
        <v>150000</v>
      </c>
    </row>
    <row r="51" spans="1:19" ht="12.75">
      <c r="A51" s="212"/>
      <c r="B51" s="49" t="s">
        <v>103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59"/>
      <c r="O51" s="129"/>
      <c r="P51" s="124"/>
      <c r="Q51" s="130"/>
      <c r="R51" s="124"/>
      <c r="S51" s="128"/>
    </row>
    <row r="52" spans="1:19" ht="12.75">
      <c r="A52" s="212" t="s">
        <v>56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59"/>
      <c r="O52" s="71"/>
      <c r="P52" s="124" t="s">
        <v>0</v>
      </c>
      <c r="Q52" s="339"/>
      <c r="R52" s="124" t="s">
        <v>0</v>
      </c>
      <c r="S52" s="99">
        <f>+IF((Q52&gt;50000),50000,Q52)</f>
        <v>0</v>
      </c>
    </row>
    <row r="53" spans="1:19" ht="12.75">
      <c r="A53" s="212" t="s">
        <v>34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59"/>
      <c r="O53" s="71"/>
      <c r="P53" s="124" t="s">
        <v>0</v>
      </c>
      <c r="Q53" s="339"/>
      <c r="R53" s="124" t="s">
        <v>0</v>
      </c>
      <c r="S53" s="99">
        <f>+Q53</f>
        <v>0</v>
      </c>
    </row>
    <row r="54" spans="1:19" ht="12.75">
      <c r="A54" s="212" t="s">
        <v>113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59"/>
      <c r="O54" s="71"/>
      <c r="P54" s="124" t="s">
        <v>0</v>
      </c>
      <c r="Q54" s="339"/>
      <c r="R54" s="124" t="s">
        <v>0</v>
      </c>
      <c r="S54" s="125">
        <f>+Q54</f>
        <v>0</v>
      </c>
    </row>
    <row r="55" spans="1:19" ht="12.75">
      <c r="A55" s="212" t="s">
        <v>35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59"/>
      <c r="O55" s="112"/>
      <c r="P55" s="124" t="s">
        <v>0</v>
      </c>
      <c r="Q55" s="343"/>
      <c r="R55" s="124" t="s">
        <v>0</v>
      </c>
      <c r="S55" s="131">
        <f>+Q55</f>
        <v>0</v>
      </c>
    </row>
    <row r="56" spans="1:19" ht="12.75">
      <c r="A56" s="309" t="s">
        <v>6</v>
      </c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07" t="s">
        <v>11</v>
      </c>
      <c r="O56" s="308"/>
      <c r="P56" s="305" t="s">
        <v>36</v>
      </c>
      <c r="Q56" s="306"/>
      <c r="R56" s="305" t="s">
        <v>12</v>
      </c>
      <c r="S56" s="306"/>
    </row>
    <row r="57" spans="1:19" ht="12.75">
      <c r="A57" s="212" t="s">
        <v>37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3" t="s">
        <v>0</v>
      </c>
      <c r="O57" s="344"/>
      <c r="P57" s="124" t="s">
        <v>0</v>
      </c>
      <c r="Q57" s="345"/>
      <c r="R57" s="124" t="s">
        <v>0</v>
      </c>
      <c r="S57" s="134">
        <f>+Q57</f>
        <v>0</v>
      </c>
    </row>
    <row r="58" spans="1:19" ht="12.75">
      <c r="A58" s="212" t="s">
        <v>57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3" t="s">
        <v>0</v>
      </c>
      <c r="O58" s="135">
        <f>+Q42</f>
        <v>0</v>
      </c>
      <c r="P58" s="124" t="s">
        <v>0</v>
      </c>
      <c r="Q58" s="136">
        <f>IF(S7="INDIVIDUAL",MIN(O58,10000),MIN(O58,50000))</f>
        <v>0</v>
      </c>
      <c r="R58" s="124" t="s">
        <v>0</v>
      </c>
      <c r="S58" s="137">
        <f>+Q58</f>
        <v>0</v>
      </c>
    </row>
    <row r="59" spans="1:19" ht="12.75">
      <c r="A59" s="212" t="s">
        <v>38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3" t="s">
        <v>0</v>
      </c>
      <c r="O59" s="346"/>
      <c r="P59" s="124" t="s">
        <v>0</v>
      </c>
      <c r="Q59" s="347"/>
      <c r="R59" s="124"/>
      <c r="S59" s="137"/>
    </row>
    <row r="60" spans="1:19" ht="12.75">
      <c r="A60" s="212" t="s">
        <v>39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3"/>
      <c r="O60" s="138"/>
      <c r="P60" s="124"/>
      <c r="Q60" s="139">
        <f>+O59</f>
        <v>0</v>
      </c>
      <c r="R60" s="124" t="s">
        <v>0</v>
      </c>
      <c r="S60" s="140">
        <f>+Q59</f>
        <v>0</v>
      </c>
    </row>
    <row r="61" spans="1:19" ht="15">
      <c r="A61" s="98" t="s">
        <v>40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33"/>
      <c r="O61" s="138"/>
      <c r="P61" s="124"/>
      <c r="Q61" s="139"/>
      <c r="R61" s="124" t="s">
        <v>0</v>
      </c>
      <c r="S61" s="142">
        <f>+S50+S52+S53+S54+S55+S57+S58+S60</f>
        <v>150000</v>
      </c>
    </row>
    <row r="62" spans="1:19" ht="12.75">
      <c r="A62" s="143" t="s">
        <v>41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5"/>
      <c r="O62" s="367"/>
      <c r="P62" s="146"/>
      <c r="Q62" s="147"/>
      <c r="R62" s="146"/>
      <c r="S62" s="148"/>
    </row>
    <row r="63" spans="1:19" ht="15.75">
      <c r="A63" s="262" t="s">
        <v>199</v>
      </c>
      <c r="B63" s="263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4"/>
      <c r="N63" s="303" t="s">
        <v>179</v>
      </c>
      <c r="O63" s="304"/>
      <c r="P63" s="260" t="s">
        <v>180</v>
      </c>
      <c r="Q63" s="261"/>
      <c r="R63" s="265" t="s">
        <v>189</v>
      </c>
      <c r="S63" s="149" t="s">
        <v>184</v>
      </c>
    </row>
    <row r="64" spans="1:19" ht="17.25">
      <c r="A64" s="150" t="s">
        <v>42</v>
      </c>
      <c r="B64" s="150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2" t="s">
        <v>0</v>
      </c>
      <c r="O64" s="153">
        <f>S44-S61</f>
        <v>626775</v>
      </c>
      <c r="P64" s="152" t="s">
        <v>0</v>
      </c>
      <c r="Q64" s="154">
        <f>+Q19+S20+Q42-Q53</f>
        <v>829175</v>
      </c>
      <c r="R64" s="266"/>
      <c r="S64" s="368" t="s">
        <v>179</v>
      </c>
    </row>
    <row r="65" spans="1:19" ht="15">
      <c r="A65" s="98" t="s">
        <v>43</v>
      </c>
      <c r="B65" s="98"/>
      <c r="C65" s="58"/>
      <c r="D65" s="58"/>
      <c r="E65" s="58"/>
      <c r="F65" s="58"/>
      <c r="G65" s="58"/>
      <c r="H65" s="58"/>
      <c r="I65" s="58"/>
      <c r="J65" s="58"/>
      <c r="K65" s="58"/>
      <c r="L65" s="218"/>
      <c r="M65" s="219"/>
      <c r="N65" s="124" t="s">
        <v>0</v>
      </c>
      <c r="O65" s="155">
        <f>'Income Tax Calculator'!E15</f>
        <v>37855</v>
      </c>
      <c r="P65" s="124" t="s">
        <v>0</v>
      </c>
      <c r="Q65" s="155">
        <f>'Income Tax Calculator'!E38</f>
        <v>49376.25</v>
      </c>
      <c r="R65" s="124" t="s">
        <v>0</v>
      </c>
      <c r="S65" s="99">
        <f>IF($S$64="OLD SCHEME",O65,Q65)</f>
        <v>37855</v>
      </c>
    </row>
    <row r="66" spans="1:19" ht="15">
      <c r="A66" s="98" t="s">
        <v>44</v>
      </c>
      <c r="B66" s="98"/>
      <c r="C66" s="58"/>
      <c r="D66" s="58"/>
      <c r="E66" s="58"/>
      <c r="F66" s="58"/>
      <c r="G66" s="58"/>
      <c r="H66" s="58"/>
      <c r="I66" s="58"/>
      <c r="J66" s="58"/>
      <c r="K66" s="58"/>
      <c r="L66" s="218"/>
      <c r="M66" s="219"/>
      <c r="N66" s="124" t="s">
        <v>0</v>
      </c>
      <c r="O66" s="156">
        <f>'Income Tax Calculator'!E20</f>
        <v>0</v>
      </c>
      <c r="P66" s="124" t="s">
        <v>0</v>
      </c>
      <c r="Q66" s="157">
        <f>+'Income Tax Calculator'!E43</f>
        <v>0</v>
      </c>
      <c r="R66" s="124" t="s">
        <v>0</v>
      </c>
      <c r="S66" s="99">
        <f>IF($S$64="OLD SCHEME",O66,Q66)</f>
        <v>0</v>
      </c>
    </row>
    <row r="67" spans="1:19" ht="15">
      <c r="A67" s="98" t="s">
        <v>45</v>
      </c>
      <c r="B67" s="98"/>
      <c r="C67" s="58"/>
      <c r="D67" s="58"/>
      <c r="E67" s="58"/>
      <c r="F67" s="58"/>
      <c r="G67" s="58"/>
      <c r="H67" s="58"/>
      <c r="I67" s="58"/>
      <c r="J67" s="58"/>
      <c r="K67" s="58"/>
      <c r="L67" s="218"/>
      <c r="M67" s="219"/>
      <c r="N67" s="59" t="s">
        <v>0</v>
      </c>
      <c r="O67" s="156">
        <f>'Income Tax Calculator'!E18</f>
        <v>0</v>
      </c>
      <c r="P67" s="59" t="s">
        <v>0</v>
      </c>
      <c r="Q67" s="158">
        <f>+'Income Tax Calculator'!E41</f>
        <v>0</v>
      </c>
      <c r="R67" s="59" t="s">
        <v>0</v>
      </c>
      <c r="S67" s="99">
        <f>IF($S$64="OLD SCHEME",O67,Q67)</f>
        <v>0</v>
      </c>
    </row>
    <row r="68" spans="1:19" ht="15" customHeight="1">
      <c r="A68" s="98" t="s">
        <v>46</v>
      </c>
      <c r="B68" s="98"/>
      <c r="C68" s="58"/>
      <c r="D68" s="58"/>
      <c r="E68" s="58"/>
      <c r="F68" s="58"/>
      <c r="G68" s="58"/>
      <c r="H68" s="58"/>
      <c r="I68" s="58"/>
      <c r="J68" s="58"/>
      <c r="K68" s="58"/>
      <c r="L68" s="255"/>
      <c r="M68" s="256"/>
      <c r="N68" s="59" t="s">
        <v>0</v>
      </c>
      <c r="O68" s="156">
        <f>'Income Tax Calculator'!E22</f>
        <v>1514.2</v>
      </c>
      <c r="P68" s="59" t="s">
        <v>0</v>
      </c>
      <c r="Q68" s="156">
        <f>+'Income Tax Calculator'!E45</f>
        <v>1975.05</v>
      </c>
      <c r="R68" s="59" t="s">
        <v>0</v>
      </c>
      <c r="S68" s="99">
        <f>IF($S$64="OLD SCHEME",O68,Q68)</f>
        <v>1514.2</v>
      </c>
    </row>
    <row r="69" spans="1:19" ht="15">
      <c r="A69" s="98" t="s">
        <v>47</v>
      </c>
      <c r="B69" s="98"/>
      <c r="C69" s="58"/>
      <c r="D69" s="58"/>
      <c r="E69" s="58"/>
      <c r="F69" s="58"/>
      <c r="G69" s="58"/>
      <c r="H69" s="58"/>
      <c r="I69" s="58"/>
      <c r="J69" s="58"/>
      <c r="K69" s="58"/>
      <c r="L69" s="255"/>
      <c r="M69" s="256"/>
      <c r="N69" s="59" t="s">
        <v>0</v>
      </c>
      <c r="O69" s="159">
        <f>+O65-O66+O67+O68</f>
        <v>39369.2</v>
      </c>
      <c r="P69" s="59" t="s">
        <v>0</v>
      </c>
      <c r="Q69" s="159">
        <f>+Q65-Q66+Q67+Q68</f>
        <v>51351.3</v>
      </c>
      <c r="R69" s="59" t="s">
        <v>0</v>
      </c>
      <c r="S69" s="159">
        <f>+S65-S66+S67+S68</f>
        <v>39369.2</v>
      </c>
    </row>
    <row r="70" spans="1:19" ht="15">
      <c r="A70" s="98" t="s">
        <v>48</v>
      </c>
      <c r="B70" s="98"/>
      <c r="C70" s="58"/>
      <c r="D70" s="58"/>
      <c r="E70" s="58"/>
      <c r="F70" s="58"/>
      <c r="G70" s="58"/>
      <c r="H70" s="58"/>
      <c r="I70" s="58"/>
      <c r="J70" s="58"/>
      <c r="K70" s="58"/>
      <c r="L70" s="218"/>
      <c r="M70" s="219"/>
      <c r="N70" s="59" t="s">
        <v>0</v>
      </c>
      <c r="O70" s="348"/>
      <c r="P70" s="59" t="s">
        <v>0</v>
      </c>
      <c r="Q70" s="348"/>
      <c r="R70" s="59" t="s">
        <v>0</v>
      </c>
      <c r="S70" s="99">
        <f>IF($S$64="OLD SCHEME",O70,Q70)</f>
        <v>0</v>
      </c>
    </row>
    <row r="71" spans="1:19" ht="15.75">
      <c r="A71" s="150" t="s">
        <v>49</v>
      </c>
      <c r="B71" s="150"/>
      <c r="C71" s="151"/>
      <c r="D71" s="151"/>
      <c r="E71" s="151"/>
      <c r="F71" s="151"/>
      <c r="G71" s="151"/>
      <c r="H71" s="151"/>
      <c r="I71" s="151"/>
      <c r="J71" s="151"/>
      <c r="K71" s="151"/>
      <c r="L71" s="316" t="s">
        <v>6</v>
      </c>
      <c r="M71" s="317"/>
      <c r="N71" s="160" t="s">
        <v>0</v>
      </c>
      <c r="O71" s="153">
        <f>+O69-O70</f>
        <v>39369.2</v>
      </c>
      <c r="P71" s="160" t="s">
        <v>0</v>
      </c>
      <c r="Q71" s="153">
        <f>+Q69-Q70</f>
        <v>51351.3</v>
      </c>
      <c r="R71" s="161" t="s">
        <v>0</v>
      </c>
      <c r="S71" s="162">
        <f>+S69-S70</f>
        <v>39369.2</v>
      </c>
    </row>
    <row r="72" spans="1:19" ht="15.75">
      <c r="A72" s="77" t="s">
        <v>171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163"/>
      <c r="M72" s="164"/>
      <c r="N72" s="59"/>
      <c r="O72" s="165"/>
      <c r="P72" s="59"/>
      <c r="Q72" s="163"/>
      <c r="R72" s="59"/>
      <c r="S72" s="349">
        <v>37000</v>
      </c>
    </row>
    <row r="73" spans="1:19" ht="12.75">
      <c r="A73" s="77" t="s">
        <v>172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163"/>
      <c r="M73" s="164"/>
      <c r="N73" s="59"/>
      <c r="O73" s="165"/>
      <c r="P73" s="59"/>
      <c r="Q73" s="163"/>
      <c r="R73" s="59"/>
      <c r="S73" s="99">
        <f>+S71-S72</f>
        <v>2369.199999999997</v>
      </c>
    </row>
    <row r="74" spans="1:19" ht="12.75">
      <c r="A74" s="166" t="s">
        <v>210</v>
      </c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247" t="s">
        <v>6</v>
      </c>
      <c r="M74" s="248"/>
      <c r="N74" s="111"/>
      <c r="O74" s="168"/>
      <c r="P74" s="111"/>
      <c r="Q74" s="169"/>
      <c r="R74" s="111" t="s">
        <v>0</v>
      </c>
      <c r="S74" s="170">
        <f>+S72+S73</f>
        <v>39369.2</v>
      </c>
    </row>
    <row r="75" spans="1:19" ht="1.5" customHeight="1">
      <c r="A75" s="117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41"/>
      <c r="S75" s="171"/>
    </row>
    <row r="76" spans="1:20" s="49" customFormat="1" ht="13.5" customHeight="1">
      <c r="A76" s="275" t="s">
        <v>4</v>
      </c>
      <c r="B76" s="276"/>
      <c r="C76" s="276"/>
      <c r="D76" s="276"/>
      <c r="E76" s="276"/>
      <c r="F76" s="276"/>
      <c r="G76" s="276"/>
      <c r="H76" s="276"/>
      <c r="I76" s="276"/>
      <c r="J76" s="276"/>
      <c r="K76" s="276"/>
      <c r="L76" s="276"/>
      <c r="M76" s="276"/>
      <c r="N76" s="276"/>
      <c r="O76" s="276"/>
      <c r="P76" s="276"/>
      <c r="Q76" s="276"/>
      <c r="R76" s="276"/>
      <c r="S76" s="276"/>
      <c r="T76" s="276"/>
    </row>
    <row r="77" spans="1:16" s="49" customFormat="1" ht="1.5" customHeight="1">
      <c r="A77" s="77"/>
      <c r="P77" s="172"/>
    </row>
    <row r="78" spans="1:19" s="49" customFormat="1" ht="13.5" customHeight="1">
      <c r="A78" s="173" t="s">
        <v>100</v>
      </c>
      <c r="B78" s="174" t="s">
        <v>101</v>
      </c>
      <c r="C78" s="281" t="str">
        <f>+E3</f>
        <v>SMT.RAXABEN  RAMESHBHAI  PATEL</v>
      </c>
      <c r="D78" s="281"/>
      <c r="E78" s="281"/>
      <c r="F78" s="281"/>
      <c r="G78" s="281"/>
      <c r="H78" s="281"/>
      <c r="I78" s="281"/>
      <c r="J78" s="281"/>
      <c r="K78" s="281"/>
      <c r="L78" s="281"/>
      <c r="M78" s="281"/>
      <c r="N78" s="281"/>
      <c r="O78" s="175" t="s">
        <v>188</v>
      </c>
      <c r="P78" s="311" t="str">
        <f>+R3</f>
        <v>AQGPP5317D</v>
      </c>
      <c r="Q78" s="311"/>
      <c r="R78" s="312" t="s">
        <v>102</v>
      </c>
      <c r="S78" s="313"/>
    </row>
    <row r="79" spans="1:19" s="49" customFormat="1" ht="13.5" customHeight="1">
      <c r="A79" s="176"/>
      <c r="B79" s="282" t="s">
        <v>112</v>
      </c>
      <c r="C79" s="282"/>
      <c r="D79" s="282"/>
      <c r="E79" s="282"/>
      <c r="F79" s="282"/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282"/>
      <c r="R79" s="282"/>
      <c r="S79" s="283"/>
    </row>
    <row r="80" spans="1:19" s="49" customFormat="1" ht="13.5" customHeight="1">
      <c r="A80" s="176"/>
      <c r="B80" s="282"/>
      <c r="C80" s="282"/>
      <c r="D80" s="282"/>
      <c r="E80" s="282"/>
      <c r="F80" s="282"/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282"/>
      <c r="R80" s="282"/>
      <c r="S80" s="283"/>
    </row>
    <row r="81" spans="1:22" s="56" customFormat="1" ht="0" customHeight="1" hidden="1">
      <c r="A81" s="53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177"/>
      <c r="T81" s="55"/>
      <c r="U81" s="55"/>
      <c r="V81" s="55"/>
    </row>
    <row r="82" spans="1:19" s="49" customFormat="1" ht="13.5" customHeight="1">
      <c r="A82" s="271"/>
      <c r="B82" s="271"/>
      <c r="C82" s="271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2" t="s">
        <v>107</v>
      </c>
      <c r="O82" s="273"/>
      <c r="P82" s="274"/>
      <c r="Q82" s="178"/>
      <c r="R82" s="178"/>
      <c r="S82" s="179"/>
    </row>
    <row r="83" spans="1:19" s="49" customFormat="1" ht="13.5" customHeight="1">
      <c r="A83" s="271"/>
      <c r="B83" s="271"/>
      <c r="C83" s="271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5"/>
      <c r="O83" s="276"/>
      <c r="P83" s="277"/>
      <c r="S83" s="180"/>
    </row>
    <row r="84" spans="1:19" s="49" customFormat="1" ht="13.5" customHeight="1">
      <c r="A84" s="321" t="s">
        <v>106</v>
      </c>
      <c r="B84" s="321"/>
      <c r="C84" s="321"/>
      <c r="D84" s="321"/>
      <c r="E84" s="321"/>
      <c r="F84" s="321"/>
      <c r="G84" s="321"/>
      <c r="H84" s="321"/>
      <c r="I84" s="321"/>
      <c r="J84" s="321"/>
      <c r="K84" s="321"/>
      <c r="L84" s="321"/>
      <c r="M84" s="321"/>
      <c r="N84" s="275"/>
      <c r="O84" s="276"/>
      <c r="P84" s="277"/>
      <c r="Q84" s="172"/>
      <c r="R84" s="172"/>
      <c r="S84" s="181"/>
    </row>
    <row r="85" spans="1:19" s="185" customFormat="1" ht="13.5" customHeight="1">
      <c r="A85" s="290" t="s">
        <v>105</v>
      </c>
      <c r="B85" s="290"/>
      <c r="C85" s="290"/>
      <c r="D85" s="353"/>
      <c r="E85" s="354"/>
      <c r="F85" s="354"/>
      <c r="G85" s="354"/>
      <c r="H85" s="354"/>
      <c r="I85" s="354"/>
      <c r="J85" s="354"/>
      <c r="K85" s="354"/>
      <c r="L85" s="354"/>
      <c r="M85" s="355"/>
      <c r="N85" s="275"/>
      <c r="O85" s="276"/>
      <c r="P85" s="277"/>
      <c r="Q85" s="182" t="s">
        <v>104</v>
      </c>
      <c r="R85" s="183"/>
      <c r="S85" s="184"/>
    </row>
    <row r="86" spans="1:20" s="49" customFormat="1" ht="13.5" customHeight="1">
      <c r="A86" s="288" t="s">
        <v>10</v>
      </c>
      <c r="B86" s="288"/>
      <c r="C86" s="288"/>
      <c r="D86" s="350"/>
      <c r="E86" s="351"/>
      <c r="F86" s="351"/>
      <c r="G86" s="351"/>
      <c r="H86" s="351"/>
      <c r="I86" s="351"/>
      <c r="J86" s="351"/>
      <c r="K86" s="351"/>
      <c r="L86" s="351"/>
      <c r="M86" s="352"/>
      <c r="N86" s="278"/>
      <c r="O86" s="279"/>
      <c r="P86" s="280"/>
      <c r="Q86" s="186" t="s">
        <v>5</v>
      </c>
      <c r="R86" s="252" t="str">
        <f>+E3</f>
        <v>SMT.RAXABEN  RAMESHBHAI  PATEL</v>
      </c>
      <c r="S86" s="253"/>
      <c r="T86" s="77"/>
    </row>
    <row r="87" spans="1:20" s="49" customFormat="1" ht="6.75" customHeight="1">
      <c r="A87" s="223"/>
      <c r="B87" s="223"/>
      <c r="C87" s="223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215"/>
      <c r="O87" s="215"/>
      <c r="P87" s="215"/>
      <c r="Q87" s="178"/>
      <c r="R87" s="188"/>
      <c r="S87" s="188"/>
      <c r="T87" s="189"/>
    </row>
    <row r="88" spans="1:20" s="49" customFormat="1" ht="8.25" customHeight="1">
      <c r="A88" s="190"/>
      <c r="B88" s="190"/>
      <c r="C88" s="190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211"/>
      <c r="O88" s="211"/>
      <c r="P88" s="211"/>
      <c r="R88" s="189"/>
      <c r="S88" s="189"/>
      <c r="T88" s="189"/>
    </row>
    <row r="89" spans="1:20" s="49" customFormat="1" ht="13.5" customHeight="1">
      <c r="A89" s="318" t="s">
        <v>165</v>
      </c>
      <c r="B89" s="319"/>
      <c r="C89" s="319"/>
      <c r="D89" s="319"/>
      <c r="E89" s="319"/>
      <c r="F89" s="319"/>
      <c r="G89" s="319"/>
      <c r="H89" s="319"/>
      <c r="I89" s="319"/>
      <c r="J89" s="319"/>
      <c r="K89" s="319"/>
      <c r="L89" s="319"/>
      <c r="M89" s="319"/>
      <c r="N89" s="319"/>
      <c r="O89" s="319"/>
      <c r="P89" s="319"/>
      <c r="Q89" s="319"/>
      <c r="R89" s="319"/>
      <c r="S89" s="319"/>
      <c r="T89" s="320"/>
    </row>
    <row r="90" spans="1:20" s="49" customFormat="1" ht="13.5" customHeight="1">
      <c r="A90" s="192" t="s">
        <v>16</v>
      </c>
      <c r="B90" s="192"/>
      <c r="C90" s="287" t="s">
        <v>60</v>
      </c>
      <c r="D90" s="287"/>
      <c r="E90" s="287"/>
      <c r="F90" s="287"/>
      <c r="G90" s="287"/>
      <c r="H90" s="287"/>
      <c r="I90" s="287"/>
      <c r="J90" s="287"/>
      <c r="K90" s="287"/>
      <c r="L90" s="287"/>
      <c r="M90" s="287"/>
      <c r="N90" s="193"/>
      <c r="O90" s="194" t="s">
        <v>58</v>
      </c>
      <c r="P90" s="195"/>
      <c r="Q90" s="291" t="s">
        <v>59</v>
      </c>
      <c r="R90" s="292"/>
      <c r="S90" s="196" t="s">
        <v>62</v>
      </c>
      <c r="T90" s="193" t="s">
        <v>110</v>
      </c>
    </row>
    <row r="91" spans="1:20" s="49" customFormat="1" ht="13.5" customHeight="1">
      <c r="A91" s="192"/>
      <c r="B91" s="192"/>
      <c r="C91" s="287"/>
      <c r="D91" s="287"/>
      <c r="E91" s="287"/>
      <c r="F91" s="287"/>
      <c r="G91" s="287"/>
      <c r="H91" s="287"/>
      <c r="I91" s="287"/>
      <c r="J91" s="287"/>
      <c r="K91" s="287"/>
      <c r="L91" s="287"/>
      <c r="M91" s="287"/>
      <c r="N91" s="197"/>
      <c r="O91" s="198"/>
      <c r="P91" s="199"/>
      <c r="Q91" s="293" t="s">
        <v>0</v>
      </c>
      <c r="R91" s="294"/>
      <c r="S91" s="213" t="s">
        <v>0</v>
      </c>
      <c r="T91" s="200" t="s">
        <v>111</v>
      </c>
    </row>
    <row r="92" spans="1:20" s="49" customFormat="1" ht="13.5" customHeight="1">
      <c r="A92" s="201">
        <v>1</v>
      </c>
      <c r="B92" s="201"/>
      <c r="C92" s="284" t="s">
        <v>170</v>
      </c>
      <c r="D92" s="285"/>
      <c r="E92" s="285"/>
      <c r="F92" s="285"/>
      <c r="G92" s="285"/>
      <c r="H92" s="285"/>
      <c r="I92" s="285"/>
      <c r="J92" s="285"/>
      <c r="K92" s="285"/>
      <c r="L92" s="285"/>
      <c r="M92" s="286"/>
      <c r="N92" s="201"/>
      <c r="O92" s="59" t="s">
        <v>63</v>
      </c>
      <c r="Q92" s="356">
        <v>2736</v>
      </c>
      <c r="R92" s="357"/>
      <c r="S92" s="360"/>
      <c r="T92" s="361"/>
    </row>
    <row r="93" spans="1:20" s="49" customFormat="1" ht="13.5" customHeight="1">
      <c r="A93" s="201">
        <v>2</v>
      </c>
      <c r="B93" s="201"/>
      <c r="C93" s="239" t="s">
        <v>64</v>
      </c>
      <c r="D93" s="240"/>
      <c r="E93" s="240"/>
      <c r="F93" s="240"/>
      <c r="G93" s="240"/>
      <c r="H93" s="240"/>
      <c r="I93" s="240"/>
      <c r="J93" s="240"/>
      <c r="K93" s="240"/>
      <c r="L93" s="240"/>
      <c r="M93" s="241"/>
      <c r="N93" s="201"/>
      <c r="O93" s="59" t="s">
        <v>63</v>
      </c>
      <c r="Q93" s="358">
        <v>378000</v>
      </c>
      <c r="R93" s="359"/>
      <c r="S93" s="360"/>
      <c r="T93" s="361"/>
    </row>
    <row r="94" spans="1:20" s="49" customFormat="1" ht="13.5" customHeight="1">
      <c r="A94" s="201">
        <v>3</v>
      </c>
      <c r="B94" s="201"/>
      <c r="C94" s="239" t="s">
        <v>61</v>
      </c>
      <c r="D94" s="240"/>
      <c r="E94" s="240"/>
      <c r="F94" s="240"/>
      <c r="G94" s="240"/>
      <c r="H94" s="240"/>
      <c r="I94" s="240"/>
      <c r="J94" s="240"/>
      <c r="K94" s="240"/>
      <c r="L94" s="240"/>
      <c r="M94" s="241"/>
      <c r="N94" s="201"/>
      <c r="O94" s="59" t="s">
        <v>63</v>
      </c>
      <c r="Q94" s="358">
        <v>0</v>
      </c>
      <c r="R94" s="359"/>
      <c r="S94" s="360">
        <v>0</v>
      </c>
      <c r="T94" s="361"/>
    </row>
    <row r="95" spans="1:20" s="49" customFormat="1" ht="13.5" customHeight="1">
      <c r="A95" s="201">
        <v>4</v>
      </c>
      <c r="B95" s="201"/>
      <c r="C95" s="284" t="s">
        <v>65</v>
      </c>
      <c r="D95" s="285"/>
      <c r="E95" s="285"/>
      <c r="F95" s="285"/>
      <c r="G95" s="285"/>
      <c r="H95" s="285"/>
      <c r="I95" s="285"/>
      <c r="J95" s="285"/>
      <c r="K95" s="285"/>
      <c r="L95" s="285"/>
      <c r="M95" s="286"/>
      <c r="N95" s="201"/>
      <c r="O95" s="59" t="s">
        <v>63</v>
      </c>
      <c r="Q95" s="358">
        <v>0</v>
      </c>
      <c r="R95" s="359"/>
      <c r="S95" s="360">
        <v>0</v>
      </c>
      <c r="T95" s="361"/>
    </row>
    <row r="96" spans="1:20" s="49" customFormat="1" ht="13.5" customHeight="1">
      <c r="A96" s="201">
        <v>5</v>
      </c>
      <c r="B96" s="201"/>
      <c r="C96" s="239" t="s">
        <v>66</v>
      </c>
      <c r="D96" s="240"/>
      <c r="E96" s="240"/>
      <c r="F96" s="240"/>
      <c r="G96" s="240"/>
      <c r="H96" s="240"/>
      <c r="I96" s="240"/>
      <c r="J96" s="240"/>
      <c r="K96" s="240"/>
      <c r="L96" s="240"/>
      <c r="M96" s="241"/>
      <c r="N96" s="201"/>
      <c r="O96" s="59" t="s">
        <v>63</v>
      </c>
      <c r="Q96" s="358">
        <v>0</v>
      </c>
      <c r="R96" s="359"/>
      <c r="S96" s="360">
        <v>0</v>
      </c>
      <c r="T96" s="361"/>
    </row>
    <row r="97" spans="1:20" s="49" customFormat="1" ht="13.5" customHeight="1">
      <c r="A97" s="201">
        <v>6</v>
      </c>
      <c r="B97" s="201"/>
      <c r="C97" s="239" t="s">
        <v>67</v>
      </c>
      <c r="D97" s="240"/>
      <c r="E97" s="240"/>
      <c r="F97" s="240"/>
      <c r="G97" s="240"/>
      <c r="H97" s="240"/>
      <c r="I97" s="240"/>
      <c r="J97" s="240"/>
      <c r="K97" s="240"/>
      <c r="L97" s="240"/>
      <c r="M97" s="241"/>
      <c r="N97" s="201"/>
      <c r="O97" s="59" t="s">
        <v>63</v>
      </c>
      <c r="Q97" s="358">
        <v>0</v>
      </c>
      <c r="R97" s="359"/>
      <c r="S97" s="360">
        <v>0</v>
      </c>
      <c r="T97" s="361"/>
    </row>
    <row r="98" spans="1:20" s="49" customFormat="1" ht="13.5" customHeight="1">
      <c r="A98" s="201">
        <v>7</v>
      </c>
      <c r="B98" s="201"/>
      <c r="C98" s="249" t="s">
        <v>68</v>
      </c>
      <c r="D98" s="250"/>
      <c r="E98" s="250"/>
      <c r="F98" s="250"/>
      <c r="G98" s="250"/>
      <c r="H98" s="250"/>
      <c r="I98" s="250"/>
      <c r="J98" s="250"/>
      <c r="K98" s="250"/>
      <c r="L98" s="250"/>
      <c r="M98" s="251"/>
      <c r="N98" s="201"/>
      <c r="O98" s="59" t="s">
        <v>63</v>
      </c>
      <c r="Q98" s="358">
        <v>0</v>
      </c>
      <c r="R98" s="359"/>
      <c r="S98" s="360">
        <v>0</v>
      </c>
      <c r="T98" s="361"/>
    </row>
    <row r="99" spans="1:20" s="49" customFormat="1" ht="13.5" customHeight="1">
      <c r="A99" s="201">
        <v>8</v>
      </c>
      <c r="B99" s="201"/>
      <c r="C99" s="239" t="s">
        <v>69</v>
      </c>
      <c r="D99" s="240"/>
      <c r="E99" s="240"/>
      <c r="F99" s="240"/>
      <c r="G99" s="240"/>
      <c r="H99" s="240"/>
      <c r="I99" s="240"/>
      <c r="J99" s="240"/>
      <c r="K99" s="240"/>
      <c r="L99" s="240"/>
      <c r="M99" s="241"/>
      <c r="N99" s="201"/>
      <c r="O99" s="59" t="s">
        <v>63</v>
      </c>
      <c r="Q99" s="358">
        <v>0</v>
      </c>
      <c r="R99" s="359"/>
      <c r="S99" s="360">
        <v>0</v>
      </c>
      <c r="T99" s="361"/>
    </row>
    <row r="100" spans="1:20" s="49" customFormat="1" ht="13.5" customHeight="1">
      <c r="A100" s="201">
        <v>9</v>
      </c>
      <c r="B100" s="201"/>
      <c r="C100" s="239" t="s">
        <v>70</v>
      </c>
      <c r="D100" s="240"/>
      <c r="E100" s="240"/>
      <c r="F100" s="240"/>
      <c r="G100" s="240"/>
      <c r="H100" s="240"/>
      <c r="I100" s="240"/>
      <c r="J100" s="240"/>
      <c r="K100" s="240"/>
      <c r="L100" s="240"/>
      <c r="M100" s="241"/>
      <c r="N100" s="201"/>
      <c r="O100" s="59" t="s">
        <v>71</v>
      </c>
      <c r="Q100" s="358">
        <v>0</v>
      </c>
      <c r="R100" s="359"/>
      <c r="S100" s="360">
        <v>0</v>
      </c>
      <c r="T100" s="361"/>
    </row>
    <row r="101" spans="1:20" s="49" customFormat="1" ht="13.5" customHeight="1">
      <c r="A101" s="201">
        <v>10</v>
      </c>
      <c r="B101" s="201"/>
      <c r="C101" s="239" t="s">
        <v>72</v>
      </c>
      <c r="D101" s="240"/>
      <c r="E101" s="240"/>
      <c r="F101" s="240"/>
      <c r="G101" s="240"/>
      <c r="H101" s="240"/>
      <c r="I101" s="240"/>
      <c r="J101" s="240"/>
      <c r="K101" s="240"/>
      <c r="L101" s="240"/>
      <c r="M101" s="241"/>
      <c r="N101" s="201"/>
      <c r="O101" s="59" t="s">
        <v>73</v>
      </c>
      <c r="Q101" s="358">
        <v>0</v>
      </c>
      <c r="R101" s="359"/>
      <c r="S101" s="360">
        <v>0</v>
      </c>
      <c r="T101" s="361"/>
    </row>
    <row r="102" spans="1:20" s="49" customFormat="1" ht="13.5" customHeight="1">
      <c r="A102" s="201"/>
      <c r="B102" s="201"/>
      <c r="C102" s="239" t="s">
        <v>74</v>
      </c>
      <c r="D102" s="240"/>
      <c r="E102" s="240"/>
      <c r="F102" s="240"/>
      <c r="G102" s="240"/>
      <c r="H102" s="240"/>
      <c r="I102" s="240"/>
      <c r="J102" s="240"/>
      <c r="K102" s="240"/>
      <c r="L102" s="240"/>
      <c r="M102" s="241"/>
      <c r="N102" s="201"/>
      <c r="O102" s="59" t="s">
        <v>77</v>
      </c>
      <c r="Q102" s="358">
        <v>0</v>
      </c>
      <c r="R102" s="359"/>
      <c r="S102" s="360">
        <v>0</v>
      </c>
      <c r="T102" s="361"/>
    </row>
    <row r="103" spans="1:20" s="49" customFormat="1" ht="13.5" customHeight="1">
      <c r="A103" s="201"/>
      <c r="B103" s="201"/>
      <c r="C103" s="220" t="s">
        <v>75</v>
      </c>
      <c r="D103" s="221"/>
      <c r="E103" s="221"/>
      <c r="F103" s="221"/>
      <c r="G103" s="221"/>
      <c r="H103" s="221"/>
      <c r="I103" s="221"/>
      <c r="J103" s="221"/>
      <c r="K103" s="221"/>
      <c r="L103" s="221"/>
      <c r="M103" s="222"/>
      <c r="N103" s="201"/>
      <c r="O103" s="59" t="s">
        <v>76</v>
      </c>
      <c r="Q103" s="358">
        <v>0</v>
      </c>
      <c r="R103" s="359"/>
      <c r="S103" s="360">
        <v>0</v>
      </c>
      <c r="T103" s="361"/>
    </row>
    <row r="104" spans="1:20" s="49" customFormat="1" ht="13.5" customHeight="1">
      <c r="A104" s="201"/>
      <c r="B104" s="201"/>
      <c r="C104" s="238" t="s">
        <v>78</v>
      </c>
      <c r="D104" s="238"/>
      <c r="E104" s="238"/>
      <c r="F104" s="238"/>
      <c r="G104" s="238"/>
      <c r="H104" s="238"/>
      <c r="I104" s="238"/>
      <c r="J104" s="238"/>
      <c r="K104" s="238"/>
      <c r="L104" s="238"/>
      <c r="M104" s="238"/>
      <c r="N104" s="201"/>
      <c r="O104" s="59" t="s">
        <v>79</v>
      </c>
      <c r="Q104" s="358"/>
      <c r="R104" s="359"/>
      <c r="S104" s="360"/>
      <c r="T104" s="361"/>
    </row>
    <row r="105" spans="1:20" s="49" customFormat="1" ht="13.5" customHeight="1">
      <c r="A105" s="201">
        <v>11</v>
      </c>
      <c r="B105" s="201"/>
      <c r="C105" s="238" t="s">
        <v>81</v>
      </c>
      <c r="D105" s="238"/>
      <c r="E105" s="238"/>
      <c r="F105" s="238"/>
      <c r="G105" s="238"/>
      <c r="H105" s="238"/>
      <c r="I105" s="238"/>
      <c r="J105" s="238"/>
      <c r="K105" s="238"/>
      <c r="L105" s="238"/>
      <c r="M105" s="238"/>
      <c r="N105" s="201"/>
      <c r="O105" s="59" t="s">
        <v>80</v>
      </c>
      <c r="Q105" s="358">
        <v>0</v>
      </c>
      <c r="R105" s="359"/>
      <c r="S105" s="360">
        <v>0</v>
      </c>
      <c r="T105" s="361"/>
    </row>
    <row r="106" spans="1:20" s="49" customFormat="1" ht="13.5" customHeight="1">
      <c r="A106" s="201">
        <v>12</v>
      </c>
      <c r="B106" s="201"/>
      <c r="C106" s="238" t="s">
        <v>82</v>
      </c>
      <c r="D106" s="238"/>
      <c r="E106" s="238"/>
      <c r="F106" s="238"/>
      <c r="G106" s="238"/>
      <c r="H106" s="238"/>
      <c r="I106" s="238"/>
      <c r="J106" s="238"/>
      <c r="K106" s="238"/>
      <c r="L106" s="238"/>
      <c r="M106" s="238"/>
      <c r="N106" s="201"/>
      <c r="O106" s="59" t="s">
        <v>83</v>
      </c>
      <c r="Q106" s="358">
        <v>0</v>
      </c>
      <c r="R106" s="359"/>
      <c r="S106" s="360">
        <v>0</v>
      </c>
      <c r="T106" s="361"/>
    </row>
    <row r="107" spans="1:20" s="49" customFormat="1" ht="13.5" customHeight="1">
      <c r="A107" s="201">
        <v>13</v>
      </c>
      <c r="B107" s="201"/>
      <c r="C107" s="238" t="s">
        <v>84</v>
      </c>
      <c r="D107" s="238"/>
      <c r="E107" s="238"/>
      <c r="F107" s="238"/>
      <c r="G107" s="238"/>
      <c r="H107" s="238"/>
      <c r="I107" s="238"/>
      <c r="J107" s="238"/>
      <c r="K107" s="238"/>
      <c r="L107" s="238"/>
      <c r="M107" s="238"/>
      <c r="N107" s="201"/>
      <c r="O107" s="59" t="s">
        <v>85</v>
      </c>
      <c r="Q107" s="358">
        <v>0</v>
      </c>
      <c r="R107" s="359"/>
      <c r="S107" s="360">
        <v>0</v>
      </c>
      <c r="T107" s="361"/>
    </row>
    <row r="108" spans="1:20" s="49" customFormat="1" ht="13.5" customHeight="1">
      <c r="A108" s="201">
        <v>14</v>
      </c>
      <c r="B108" s="201"/>
      <c r="C108" s="238" t="s">
        <v>86</v>
      </c>
      <c r="D108" s="238"/>
      <c r="E108" s="238"/>
      <c r="F108" s="238"/>
      <c r="G108" s="238"/>
      <c r="H108" s="238"/>
      <c r="I108" s="238"/>
      <c r="J108" s="238"/>
      <c r="K108" s="238"/>
      <c r="L108" s="238"/>
      <c r="M108" s="238"/>
      <c r="N108" s="201"/>
      <c r="O108" s="59" t="s">
        <v>175</v>
      </c>
      <c r="Q108" s="358">
        <v>0</v>
      </c>
      <c r="R108" s="359"/>
      <c r="S108" s="360">
        <v>0</v>
      </c>
      <c r="T108" s="361"/>
    </row>
    <row r="109" spans="1:20" s="49" customFormat="1" ht="13.5" customHeight="1">
      <c r="A109" s="201">
        <v>15</v>
      </c>
      <c r="B109" s="201"/>
      <c r="C109" s="238" t="s">
        <v>87</v>
      </c>
      <c r="D109" s="238"/>
      <c r="E109" s="238"/>
      <c r="F109" s="238"/>
      <c r="G109" s="238"/>
      <c r="H109" s="238"/>
      <c r="I109" s="238"/>
      <c r="J109" s="238"/>
      <c r="K109" s="238"/>
      <c r="L109" s="238"/>
      <c r="M109" s="238"/>
      <c r="N109" s="201"/>
      <c r="O109" s="59" t="s">
        <v>88</v>
      </c>
      <c r="Q109" s="358">
        <v>0</v>
      </c>
      <c r="R109" s="359"/>
      <c r="S109" s="360">
        <v>0</v>
      </c>
      <c r="T109" s="361"/>
    </row>
    <row r="110" spans="1:20" s="49" customFormat="1" ht="13.5" customHeight="1">
      <c r="A110" s="201">
        <v>16</v>
      </c>
      <c r="B110" s="201"/>
      <c r="C110" s="238" t="s">
        <v>90</v>
      </c>
      <c r="D110" s="238"/>
      <c r="E110" s="238"/>
      <c r="F110" s="238"/>
      <c r="G110" s="238"/>
      <c r="H110" s="238"/>
      <c r="I110" s="238"/>
      <c r="J110" s="238"/>
      <c r="K110" s="238"/>
      <c r="L110" s="238"/>
      <c r="M110" s="238"/>
      <c r="N110" s="201"/>
      <c r="O110" s="59" t="s">
        <v>89</v>
      </c>
      <c r="Q110" s="358">
        <v>0</v>
      </c>
      <c r="R110" s="359"/>
      <c r="S110" s="360">
        <v>0</v>
      </c>
      <c r="T110" s="361"/>
    </row>
    <row r="111" spans="1:20" s="49" customFormat="1" ht="13.5" customHeight="1">
      <c r="A111" s="201">
        <v>17</v>
      </c>
      <c r="B111" s="201"/>
      <c r="C111" s="238" t="s">
        <v>91</v>
      </c>
      <c r="D111" s="238"/>
      <c r="E111" s="238"/>
      <c r="F111" s="238"/>
      <c r="G111" s="238"/>
      <c r="H111" s="238"/>
      <c r="I111" s="238"/>
      <c r="J111" s="238"/>
      <c r="K111" s="238"/>
      <c r="L111" s="238"/>
      <c r="M111" s="238"/>
      <c r="N111" s="201"/>
      <c r="O111" s="59" t="s">
        <v>93</v>
      </c>
      <c r="Q111" s="358">
        <v>0</v>
      </c>
      <c r="R111" s="359"/>
      <c r="S111" s="360">
        <v>0</v>
      </c>
      <c r="T111" s="361"/>
    </row>
    <row r="112" spans="1:20" s="49" customFormat="1" ht="13.5" customHeight="1">
      <c r="A112" s="201">
        <v>18</v>
      </c>
      <c r="B112" s="201"/>
      <c r="C112" s="238" t="s">
        <v>92</v>
      </c>
      <c r="D112" s="238"/>
      <c r="E112" s="238"/>
      <c r="F112" s="238"/>
      <c r="G112" s="238"/>
      <c r="H112" s="238"/>
      <c r="I112" s="238"/>
      <c r="J112" s="238"/>
      <c r="K112" s="238"/>
      <c r="L112" s="238"/>
      <c r="M112" s="238"/>
      <c r="N112" s="201"/>
      <c r="O112" s="59" t="s">
        <v>94</v>
      </c>
      <c r="Q112" s="358">
        <v>0</v>
      </c>
      <c r="R112" s="359"/>
      <c r="S112" s="360">
        <v>0</v>
      </c>
      <c r="T112" s="361"/>
    </row>
    <row r="113" spans="1:20" s="49" customFormat="1" ht="13.5" customHeight="1">
      <c r="A113" s="201">
        <v>19</v>
      </c>
      <c r="B113" s="201"/>
      <c r="C113" s="238" t="s">
        <v>95</v>
      </c>
      <c r="D113" s="238"/>
      <c r="E113" s="238"/>
      <c r="F113" s="238"/>
      <c r="G113" s="238"/>
      <c r="H113" s="238"/>
      <c r="I113" s="238"/>
      <c r="J113" s="238"/>
      <c r="K113" s="238"/>
      <c r="L113" s="238"/>
      <c r="M113" s="238"/>
      <c r="N113" s="201"/>
      <c r="O113" s="59" t="s">
        <v>96</v>
      </c>
      <c r="Q113" s="358">
        <v>0</v>
      </c>
      <c r="R113" s="359"/>
      <c r="S113" s="360">
        <v>0</v>
      </c>
      <c r="T113" s="361"/>
    </row>
    <row r="114" spans="1:20" s="49" customFormat="1" ht="13.5" customHeight="1">
      <c r="A114" s="201">
        <v>20</v>
      </c>
      <c r="B114" s="201"/>
      <c r="C114" s="238" t="s">
        <v>166</v>
      </c>
      <c r="D114" s="238"/>
      <c r="E114" s="238"/>
      <c r="F114" s="238"/>
      <c r="G114" s="238"/>
      <c r="H114" s="238"/>
      <c r="I114" s="238"/>
      <c r="J114" s="238"/>
      <c r="K114" s="238"/>
      <c r="L114" s="238"/>
      <c r="M114" s="238"/>
      <c r="N114" s="201"/>
      <c r="O114" s="59"/>
      <c r="Q114" s="358"/>
      <c r="R114" s="359"/>
      <c r="S114" s="362"/>
      <c r="T114" s="361"/>
    </row>
    <row r="115" spans="1:20" s="49" customFormat="1" ht="13.5" customHeight="1">
      <c r="A115" s="201"/>
      <c r="B115" s="201" t="s">
        <v>148</v>
      </c>
      <c r="C115" s="363"/>
      <c r="D115" s="364"/>
      <c r="E115" s="364"/>
      <c r="F115" s="364"/>
      <c r="G115" s="364"/>
      <c r="H115" s="364"/>
      <c r="I115" s="364"/>
      <c r="J115" s="364"/>
      <c r="K115" s="364"/>
      <c r="L115" s="364"/>
      <c r="M115" s="365"/>
      <c r="N115" s="201"/>
      <c r="O115" s="361"/>
      <c r="Q115" s="358"/>
      <c r="R115" s="359"/>
      <c r="S115" s="362"/>
      <c r="T115" s="361"/>
    </row>
    <row r="116" spans="1:20" s="49" customFormat="1" ht="13.5" customHeight="1">
      <c r="A116" s="201"/>
      <c r="B116" s="201" t="s">
        <v>149</v>
      </c>
      <c r="C116" s="363"/>
      <c r="D116" s="364"/>
      <c r="E116" s="364"/>
      <c r="F116" s="364"/>
      <c r="G116" s="364"/>
      <c r="H116" s="364"/>
      <c r="I116" s="364"/>
      <c r="J116" s="364"/>
      <c r="K116" s="364"/>
      <c r="L116" s="364"/>
      <c r="M116" s="365"/>
      <c r="N116" s="201"/>
      <c r="O116" s="361"/>
      <c r="Q116" s="358"/>
      <c r="R116" s="359"/>
      <c r="S116" s="362"/>
      <c r="T116" s="361"/>
    </row>
    <row r="117" spans="1:20" s="49" customFormat="1" ht="13.5" customHeight="1">
      <c r="A117" s="201"/>
      <c r="B117" s="201" t="s">
        <v>147</v>
      </c>
      <c r="C117" s="363"/>
      <c r="D117" s="364"/>
      <c r="E117" s="364"/>
      <c r="F117" s="364"/>
      <c r="G117" s="364"/>
      <c r="H117" s="364"/>
      <c r="I117" s="364"/>
      <c r="J117" s="364"/>
      <c r="K117" s="364"/>
      <c r="L117" s="364"/>
      <c r="M117" s="365"/>
      <c r="N117" s="201"/>
      <c r="O117" s="361"/>
      <c r="Q117" s="358"/>
      <c r="R117" s="359"/>
      <c r="S117" s="362"/>
      <c r="T117" s="361"/>
    </row>
    <row r="118" spans="1:20" s="49" customFormat="1" ht="13.5" customHeight="1">
      <c r="A118" s="201"/>
      <c r="B118" s="201" t="s">
        <v>150</v>
      </c>
      <c r="C118" s="363"/>
      <c r="D118" s="364"/>
      <c r="E118" s="364"/>
      <c r="F118" s="364"/>
      <c r="G118" s="364"/>
      <c r="H118" s="364"/>
      <c r="I118" s="364"/>
      <c r="J118" s="364"/>
      <c r="K118" s="364"/>
      <c r="L118" s="364"/>
      <c r="M118" s="365"/>
      <c r="N118" s="201"/>
      <c r="O118" s="361"/>
      <c r="Q118" s="358"/>
      <c r="R118" s="359"/>
      <c r="S118" s="362"/>
      <c r="T118" s="361"/>
    </row>
    <row r="119" spans="1:20" s="49" customFormat="1" ht="13.5" customHeight="1">
      <c r="A119" s="201"/>
      <c r="B119" s="201" t="s">
        <v>151</v>
      </c>
      <c r="C119" s="363"/>
      <c r="D119" s="364"/>
      <c r="E119" s="364"/>
      <c r="F119" s="364"/>
      <c r="G119" s="364"/>
      <c r="H119" s="364"/>
      <c r="I119" s="364"/>
      <c r="J119" s="364"/>
      <c r="K119" s="364"/>
      <c r="L119" s="364"/>
      <c r="M119" s="365"/>
      <c r="N119" s="201"/>
      <c r="O119" s="361"/>
      <c r="Q119" s="358"/>
      <c r="R119" s="359"/>
      <c r="S119" s="362"/>
      <c r="T119" s="361"/>
    </row>
    <row r="120" spans="1:20" s="49" customFormat="1" ht="13.5" customHeight="1">
      <c r="A120" s="201"/>
      <c r="B120" s="201" t="s">
        <v>152</v>
      </c>
      <c r="C120" s="363"/>
      <c r="D120" s="364"/>
      <c r="E120" s="364"/>
      <c r="F120" s="364"/>
      <c r="G120" s="364"/>
      <c r="H120" s="364"/>
      <c r="I120" s="364"/>
      <c r="J120" s="364"/>
      <c r="K120" s="364"/>
      <c r="L120" s="364"/>
      <c r="M120" s="365"/>
      <c r="N120" s="201"/>
      <c r="O120" s="361"/>
      <c r="Q120" s="358"/>
      <c r="R120" s="359"/>
      <c r="S120" s="362"/>
      <c r="T120" s="361"/>
    </row>
    <row r="121" spans="1:20" s="49" customFormat="1" ht="13.5" customHeight="1">
      <c r="A121" s="201"/>
      <c r="B121" s="201" t="s">
        <v>153</v>
      </c>
      <c r="C121" s="363"/>
      <c r="D121" s="364"/>
      <c r="E121" s="364"/>
      <c r="F121" s="364"/>
      <c r="G121" s="364"/>
      <c r="H121" s="364"/>
      <c r="I121" s="364"/>
      <c r="J121" s="364"/>
      <c r="K121" s="364"/>
      <c r="L121" s="364"/>
      <c r="M121" s="365"/>
      <c r="N121" s="201"/>
      <c r="O121" s="361"/>
      <c r="Q121" s="358"/>
      <c r="R121" s="359"/>
      <c r="S121" s="362"/>
      <c r="T121" s="361"/>
    </row>
    <row r="122" spans="1:20" s="49" customFormat="1" ht="13.5" customHeight="1">
      <c r="A122" s="201"/>
      <c r="B122" s="201" t="s">
        <v>154</v>
      </c>
      <c r="C122" s="363"/>
      <c r="D122" s="364"/>
      <c r="E122" s="364"/>
      <c r="F122" s="364"/>
      <c r="G122" s="364"/>
      <c r="H122" s="364"/>
      <c r="I122" s="364"/>
      <c r="J122" s="364"/>
      <c r="K122" s="364"/>
      <c r="L122" s="364"/>
      <c r="M122" s="365"/>
      <c r="N122" s="201"/>
      <c r="O122" s="361"/>
      <c r="Q122" s="358"/>
      <c r="R122" s="359"/>
      <c r="S122" s="362"/>
      <c r="T122" s="361"/>
    </row>
    <row r="123" spans="1:20" s="49" customFormat="1" ht="13.5" customHeight="1">
      <c r="A123" s="201"/>
      <c r="B123" s="201" t="s">
        <v>155</v>
      </c>
      <c r="C123" s="363"/>
      <c r="D123" s="364"/>
      <c r="E123" s="364"/>
      <c r="F123" s="364"/>
      <c r="G123" s="364"/>
      <c r="H123" s="364"/>
      <c r="I123" s="364"/>
      <c r="J123" s="364"/>
      <c r="K123" s="364"/>
      <c r="L123" s="364"/>
      <c r="M123" s="365"/>
      <c r="N123" s="201"/>
      <c r="O123" s="361"/>
      <c r="Q123" s="358"/>
      <c r="R123" s="359"/>
      <c r="S123" s="362"/>
      <c r="T123" s="361"/>
    </row>
    <row r="124" spans="1:20" s="49" customFormat="1" ht="13.5" customHeight="1">
      <c r="A124" s="201"/>
      <c r="B124" s="201" t="s">
        <v>156</v>
      </c>
      <c r="C124" s="363"/>
      <c r="D124" s="364"/>
      <c r="E124" s="364"/>
      <c r="F124" s="364"/>
      <c r="G124" s="364"/>
      <c r="H124" s="364"/>
      <c r="I124" s="364"/>
      <c r="J124" s="364"/>
      <c r="K124" s="364"/>
      <c r="L124" s="364"/>
      <c r="M124" s="365"/>
      <c r="N124" s="201"/>
      <c r="O124" s="361"/>
      <c r="Q124" s="358"/>
      <c r="R124" s="359"/>
      <c r="S124" s="362"/>
      <c r="T124" s="361"/>
    </row>
    <row r="125" spans="1:20" s="49" customFormat="1" ht="13.5" customHeight="1">
      <c r="A125" s="242" t="s">
        <v>167</v>
      </c>
      <c r="B125" s="243"/>
      <c r="C125" s="243"/>
      <c r="D125" s="243"/>
      <c r="E125" s="243"/>
      <c r="F125" s="243"/>
      <c r="G125" s="243"/>
      <c r="H125" s="243"/>
      <c r="I125" s="243"/>
      <c r="J125" s="243"/>
      <c r="K125" s="243"/>
      <c r="L125" s="243"/>
      <c r="M125" s="243"/>
      <c r="N125" s="243"/>
      <c r="O125" s="243"/>
      <c r="P125" s="243"/>
      <c r="Q125" s="243"/>
      <c r="R125" s="243"/>
      <c r="S125" s="243"/>
      <c r="T125" s="243"/>
    </row>
    <row r="126" spans="1:20" s="49" customFormat="1" ht="13.5" customHeight="1">
      <c r="A126" s="244"/>
      <c r="B126" s="245"/>
      <c r="C126" s="245"/>
      <c r="D126" s="245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  <c r="R126" s="245"/>
      <c r="S126" s="245"/>
      <c r="T126" s="245"/>
    </row>
    <row r="127" spans="1:22" s="49" customFormat="1" ht="13.5" customHeight="1">
      <c r="A127" s="202"/>
      <c r="B127" s="203"/>
      <c r="C127" s="203"/>
      <c r="D127" s="203"/>
      <c r="E127" s="203"/>
      <c r="F127" s="203"/>
      <c r="G127" s="203"/>
      <c r="H127" s="203"/>
      <c r="I127" s="203"/>
      <c r="J127" s="203"/>
      <c r="K127" s="203"/>
      <c r="L127" s="203"/>
      <c r="M127" s="203"/>
      <c r="N127" s="203"/>
      <c r="O127" s="203"/>
      <c r="P127" s="203"/>
      <c r="Q127" s="203"/>
      <c r="R127" s="203"/>
      <c r="S127" s="203"/>
      <c r="T127" s="203"/>
      <c r="U127" s="204"/>
      <c r="V127" s="204"/>
    </row>
    <row r="128" spans="1:19" ht="21" customHeight="1">
      <c r="A128" s="236" t="s">
        <v>174</v>
      </c>
      <c r="B128" s="237"/>
      <c r="C128" s="230" t="s">
        <v>176</v>
      </c>
      <c r="D128" s="231"/>
      <c r="E128" s="231"/>
      <c r="F128" s="231"/>
      <c r="G128" s="231"/>
      <c r="H128" s="231"/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2"/>
    </row>
    <row r="129" spans="1:19" ht="15.75">
      <c r="A129" s="41"/>
      <c r="B129" s="41"/>
      <c r="C129" s="227" t="s">
        <v>192</v>
      </c>
      <c r="D129" s="228"/>
      <c r="E129" s="228"/>
      <c r="F129" s="228"/>
      <c r="G129" s="228"/>
      <c r="H129" s="228"/>
      <c r="I129" s="228"/>
      <c r="J129" s="228"/>
      <c r="K129" s="228"/>
      <c r="L129" s="228"/>
      <c r="M129" s="228"/>
      <c r="N129" s="228"/>
      <c r="O129" s="228"/>
      <c r="P129" s="229"/>
      <c r="Q129" s="205" t="s">
        <v>129</v>
      </c>
      <c r="R129" s="206"/>
      <c r="S129" s="207" t="s">
        <v>186</v>
      </c>
    </row>
    <row r="130" spans="1:19" ht="15.75">
      <c r="A130" s="41"/>
      <c r="B130" s="41"/>
      <c r="C130" s="227" t="s">
        <v>130</v>
      </c>
      <c r="D130" s="228"/>
      <c r="E130" s="228"/>
      <c r="F130" s="228"/>
      <c r="G130" s="228"/>
      <c r="H130" s="228"/>
      <c r="I130" s="228"/>
      <c r="J130" s="228"/>
      <c r="K130" s="228"/>
      <c r="L130" s="228"/>
      <c r="M130" s="228"/>
      <c r="N130" s="228"/>
      <c r="O130" s="228"/>
      <c r="P130" s="229"/>
      <c r="Q130" s="205" t="s">
        <v>129</v>
      </c>
      <c r="R130" s="206"/>
      <c r="S130" s="366">
        <v>500000</v>
      </c>
    </row>
    <row r="131" spans="1:19" ht="15.75">
      <c r="A131" s="41"/>
      <c r="B131" s="41"/>
      <c r="C131" s="227" t="s">
        <v>177</v>
      </c>
      <c r="D131" s="228"/>
      <c r="E131" s="228"/>
      <c r="F131" s="228"/>
      <c r="G131" s="228"/>
      <c r="H131" s="228"/>
      <c r="I131" s="228"/>
      <c r="J131" s="228"/>
      <c r="K131" s="228"/>
      <c r="L131" s="228"/>
      <c r="M131" s="228"/>
      <c r="N131" s="228"/>
      <c r="O131" s="228"/>
      <c r="P131" s="229"/>
      <c r="Q131" s="205" t="s">
        <v>129</v>
      </c>
      <c r="R131" s="206"/>
      <c r="S131" s="366">
        <v>125000</v>
      </c>
    </row>
    <row r="132" spans="1:19" ht="15.75">
      <c r="A132" s="41"/>
      <c r="B132" s="41"/>
      <c r="C132" s="227" t="s">
        <v>178</v>
      </c>
      <c r="D132" s="228"/>
      <c r="E132" s="228"/>
      <c r="F132" s="228"/>
      <c r="G132" s="228"/>
      <c r="H132" s="228"/>
      <c r="I132" s="228"/>
      <c r="J132" s="228"/>
      <c r="K132" s="228"/>
      <c r="L132" s="228"/>
      <c r="M132" s="228"/>
      <c r="N132" s="228"/>
      <c r="O132" s="228"/>
      <c r="P132" s="229"/>
      <c r="Q132" s="205" t="s">
        <v>129</v>
      </c>
      <c r="R132" s="206"/>
      <c r="S132" s="366">
        <v>5000</v>
      </c>
    </row>
    <row r="133" spans="1:19" ht="15.75">
      <c r="A133" s="41"/>
      <c r="B133" s="41"/>
      <c r="C133" s="233" t="s">
        <v>131</v>
      </c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  <c r="R133" s="235"/>
      <c r="S133" s="208">
        <f>IF(MIN(S134:S136)&lt;=0,0,MIN(S134:S136))</f>
        <v>0</v>
      </c>
    </row>
    <row r="134" spans="1:19" ht="15.75">
      <c r="A134" s="41"/>
      <c r="B134" s="41"/>
      <c r="C134" s="209">
        <v>1</v>
      </c>
      <c r="D134" s="224" t="s">
        <v>132</v>
      </c>
      <c r="E134" s="225"/>
      <c r="F134" s="225"/>
      <c r="G134" s="225"/>
      <c r="H134" s="225"/>
      <c r="I134" s="225"/>
      <c r="J134" s="225"/>
      <c r="K134" s="225"/>
      <c r="L134" s="225"/>
      <c r="M134" s="225"/>
      <c r="N134" s="225"/>
      <c r="O134" s="225"/>
      <c r="P134" s="226"/>
      <c r="Q134" s="205" t="s">
        <v>120</v>
      </c>
      <c r="R134" s="206"/>
      <c r="S134" s="210">
        <f>S131</f>
        <v>125000</v>
      </c>
    </row>
    <row r="135" spans="1:19" ht="15.75">
      <c r="A135" s="41"/>
      <c r="B135" s="41"/>
      <c r="C135" s="209">
        <v>2</v>
      </c>
      <c r="D135" s="224" t="s">
        <v>133</v>
      </c>
      <c r="E135" s="225"/>
      <c r="F135" s="225"/>
      <c r="G135" s="225"/>
      <c r="H135" s="225"/>
      <c r="I135" s="225"/>
      <c r="J135" s="225"/>
      <c r="K135" s="225"/>
      <c r="L135" s="225"/>
      <c r="M135" s="225"/>
      <c r="N135" s="225"/>
      <c r="O135" s="225"/>
      <c r="P135" s="226"/>
      <c r="Q135" s="205" t="s">
        <v>120</v>
      </c>
      <c r="R135" s="206"/>
      <c r="S135" s="210">
        <f>IF(S129="METRO",S130*0.5,S130*0.4)</f>
        <v>200000</v>
      </c>
    </row>
    <row r="136" spans="1:19" ht="15.75">
      <c r="A136" s="41"/>
      <c r="B136" s="41"/>
      <c r="C136" s="209">
        <v>3</v>
      </c>
      <c r="D136" s="224" t="s">
        <v>134</v>
      </c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6"/>
      <c r="Q136" s="205" t="s">
        <v>120</v>
      </c>
      <c r="R136" s="206"/>
      <c r="S136" s="210">
        <f>S132-(10%*(S130))</f>
        <v>-45000</v>
      </c>
    </row>
    <row r="154" ht="12">
      <c r="S154" s="41" t="s">
        <v>185</v>
      </c>
    </row>
    <row r="155" ht="12">
      <c r="S155" s="41" t="s">
        <v>186</v>
      </c>
    </row>
    <row r="158" ht="12">
      <c r="S158" s="41" t="s">
        <v>179</v>
      </c>
    </row>
    <row r="159" ht="12">
      <c r="S159" s="41" t="s">
        <v>180</v>
      </c>
    </row>
  </sheetData>
  <sheetProtection password="E491" sheet="1" selectLockedCells="1"/>
  <protectedRanges>
    <protectedRange sqref="S64" name="SCHEME"/>
    <protectedRange sqref="S130:S132" name="HRA"/>
    <protectedRange sqref="Q29:Q30" name="EXEMPT2"/>
    <protectedRange sqref="E1 E3 E5 E7 P5 R3 R1" name="EMPLOYEE DATA"/>
    <protectedRange sqref="O14:O15 O17 S20:S22" name="SALARY"/>
    <protectedRange sqref="Q24:Q27" name="EXEMPT1"/>
    <protectedRange sqref="O36" name="PT"/>
    <protectedRange sqref="Q40 Q42 O41" name="OTHER INCOME"/>
    <protectedRange sqref="Q47:Q49 Q52:Q55 O57 O59 Q57 Q59" name="DEDUCTION"/>
    <protectedRange sqref="S72" name="TAX"/>
    <protectedRange sqref="C115:M124 O115:O124 Q92:T124" name="ANNEXURE"/>
    <protectedRange sqref="D85:M86" name="DESIGNATION"/>
    <protectedRange sqref="S129" name="metro"/>
  </protectedRanges>
  <mergeCells count="127">
    <mergeCell ref="L71:M71"/>
    <mergeCell ref="Q117:R117"/>
    <mergeCell ref="Q105:R105"/>
    <mergeCell ref="Q106:R106"/>
    <mergeCell ref="A89:T89"/>
    <mergeCell ref="C107:M107"/>
    <mergeCell ref="A84:M84"/>
    <mergeCell ref="C113:M113"/>
    <mergeCell ref="C91:M91"/>
    <mergeCell ref="C110:M110"/>
    <mergeCell ref="N5:O5"/>
    <mergeCell ref="E5:M5"/>
    <mergeCell ref="Q107:R107"/>
    <mergeCell ref="Q108:R108"/>
    <mergeCell ref="Q109:R109"/>
    <mergeCell ref="Q110:R110"/>
    <mergeCell ref="Q103:R103"/>
    <mergeCell ref="Q104:R104"/>
    <mergeCell ref="Q98:R98"/>
    <mergeCell ref="Q99:R99"/>
    <mergeCell ref="Q121:R121"/>
    <mergeCell ref="Q122:R122"/>
    <mergeCell ref="Q112:R112"/>
    <mergeCell ref="Q113:R113"/>
    <mergeCell ref="Q114:R114"/>
    <mergeCell ref="Q115:R115"/>
    <mergeCell ref="Q120:R120"/>
    <mergeCell ref="Q118:R118"/>
    <mergeCell ref="Q119:R119"/>
    <mergeCell ref="Q116:R116"/>
    <mergeCell ref="R1:S1"/>
    <mergeCell ref="R3:S3"/>
    <mergeCell ref="P5:Q5"/>
    <mergeCell ref="Q94:R94"/>
    <mergeCell ref="Q95:R95"/>
    <mergeCell ref="P78:Q78"/>
    <mergeCell ref="R78:S78"/>
    <mergeCell ref="E1:P1"/>
    <mergeCell ref="Q7:R7"/>
    <mergeCell ref="A76:T76"/>
    <mergeCell ref="E9:R9"/>
    <mergeCell ref="A12:S12"/>
    <mergeCell ref="P46:Q46"/>
    <mergeCell ref="R46:S46"/>
    <mergeCell ref="N63:O63"/>
    <mergeCell ref="P56:Q56"/>
    <mergeCell ref="R56:S56"/>
    <mergeCell ref="N56:O56"/>
    <mergeCell ref="A56:M56"/>
    <mergeCell ref="Q123:R123"/>
    <mergeCell ref="Q96:R96"/>
    <mergeCell ref="A9:D9"/>
    <mergeCell ref="A85:C85"/>
    <mergeCell ref="D85:M85"/>
    <mergeCell ref="C93:M93"/>
    <mergeCell ref="Q90:R90"/>
    <mergeCell ref="Q91:R91"/>
    <mergeCell ref="Q93:R93"/>
    <mergeCell ref="Q92:R92"/>
    <mergeCell ref="Q97:R97"/>
    <mergeCell ref="Q111:R111"/>
    <mergeCell ref="Q100:R100"/>
    <mergeCell ref="Q101:R101"/>
    <mergeCell ref="Q102:R102"/>
    <mergeCell ref="C104:M104"/>
    <mergeCell ref="C101:M101"/>
    <mergeCell ref="C119:M119"/>
    <mergeCell ref="C120:M120"/>
    <mergeCell ref="C124:M124"/>
    <mergeCell ref="C114:M114"/>
    <mergeCell ref="C115:M115"/>
    <mergeCell ref="C116:M116"/>
    <mergeCell ref="C95:M95"/>
    <mergeCell ref="C90:M90"/>
    <mergeCell ref="A86:C86"/>
    <mergeCell ref="C92:M92"/>
    <mergeCell ref="D86:M86"/>
    <mergeCell ref="C112:M112"/>
    <mergeCell ref="C108:M108"/>
    <mergeCell ref="J6:N6"/>
    <mergeCell ref="A7:D7"/>
    <mergeCell ref="E3:P3"/>
    <mergeCell ref="C111:M111"/>
    <mergeCell ref="A82:M83"/>
    <mergeCell ref="N82:P86"/>
    <mergeCell ref="E7:I7"/>
    <mergeCell ref="C78:N78"/>
    <mergeCell ref="B79:S80"/>
    <mergeCell ref="C94:M94"/>
    <mergeCell ref="R86:S86"/>
    <mergeCell ref="A3:D3"/>
    <mergeCell ref="A5:D5"/>
    <mergeCell ref="L69:M69"/>
    <mergeCell ref="L68:M68"/>
    <mergeCell ref="A46:M46"/>
    <mergeCell ref="P63:Q63"/>
    <mergeCell ref="A63:M63"/>
    <mergeCell ref="R63:R64"/>
    <mergeCell ref="J7:N7"/>
    <mergeCell ref="A1:D1"/>
    <mergeCell ref="D135:P135"/>
    <mergeCell ref="D134:P134"/>
    <mergeCell ref="C109:M109"/>
    <mergeCell ref="C106:M106"/>
    <mergeCell ref="C122:M122"/>
    <mergeCell ref="L74:M74"/>
    <mergeCell ref="C98:M98"/>
    <mergeCell ref="C100:M100"/>
    <mergeCell ref="C102:M102"/>
    <mergeCell ref="A128:B128"/>
    <mergeCell ref="C105:M105"/>
    <mergeCell ref="C99:M99"/>
    <mergeCell ref="C96:M96"/>
    <mergeCell ref="C97:M97"/>
    <mergeCell ref="C123:M123"/>
    <mergeCell ref="C121:M121"/>
    <mergeCell ref="C117:M117"/>
    <mergeCell ref="C118:M118"/>
    <mergeCell ref="A125:T126"/>
    <mergeCell ref="D136:P136"/>
    <mergeCell ref="C129:P129"/>
    <mergeCell ref="C130:P130"/>
    <mergeCell ref="C128:S128"/>
    <mergeCell ref="C131:P131"/>
    <mergeCell ref="Q124:R124"/>
    <mergeCell ref="C132:P132"/>
    <mergeCell ref="C133:R133"/>
  </mergeCells>
  <dataValidations count="2">
    <dataValidation type="list" allowBlank="1" showInputMessage="1" showErrorMessage="1" sqref="S129">
      <formula1>CITY</formula1>
    </dataValidation>
    <dataValidation type="list" allowBlank="1" showInputMessage="1" showErrorMessage="1" sqref="S64">
      <formula1>SCHEME</formula1>
    </dataValidation>
  </dataValidations>
  <printOptions horizontalCentered="1"/>
  <pageMargins left="0.23" right="0" top="0.45" bottom="0.27" header="0" footer="0"/>
  <pageSetup horizontalDpi="300" verticalDpi="300" orientation="portrait" paperSize="9" scale="73" r:id="rId1"/>
  <rowBreaks count="1" manualBreakCount="1">
    <brk id="62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56"/>
  <sheetViews>
    <sheetView showGridLines="0" view="pageBreakPreview" zoomScaleSheetLayoutView="100" workbookViewId="0" topLeftCell="C4">
      <selection activeCell="I4" sqref="I4"/>
    </sheetView>
  </sheetViews>
  <sheetFormatPr defaultColWidth="9.140625" defaultRowHeight="18" customHeight="1"/>
  <cols>
    <col min="1" max="1" width="3.00390625" style="1" customWidth="1"/>
    <col min="2" max="2" width="33.28125" style="1" customWidth="1"/>
    <col min="3" max="3" width="50.8515625" style="1" customWidth="1"/>
    <col min="4" max="4" width="14.28125" style="1" customWidth="1"/>
    <col min="5" max="5" width="17.8515625" style="1" bestFit="1" customWidth="1"/>
    <col min="6" max="6" width="13.421875" style="1" customWidth="1"/>
    <col min="7" max="7" width="18.8515625" style="1" customWidth="1"/>
    <col min="8" max="8" width="9.140625" style="1" customWidth="1"/>
    <col min="9" max="9" width="13.421875" style="2" customWidth="1"/>
    <col min="10" max="10" width="12.57421875" style="1" customWidth="1"/>
    <col min="11" max="16384" width="9.140625" style="1" customWidth="1"/>
  </cols>
  <sheetData>
    <row r="1" spans="2:5" ht="30.75" customHeight="1">
      <c r="B1" s="324" t="s">
        <v>206</v>
      </c>
      <c r="C1" s="324"/>
      <c r="D1" s="324"/>
      <c r="E1" s="324"/>
    </row>
    <row r="2" spans="2:5" ht="30.75" customHeight="1">
      <c r="B2" s="29"/>
      <c r="C2" s="29"/>
      <c r="D2" s="29"/>
      <c r="E2" s="29"/>
    </row>
    <row r="3" spans="2:5" ht="30.75" customHeight="1">
      <c r="B3" s="31" t="s">
        <v>158</v>
      </c>
      <c r="C3" s="32" t="str">
        <f>+'INCOME SHEET'!E3</f>
        <v>SMT.RAXABEN  RAMESHBHAI  PATEL</v>
      </c>
      <c r="D3" s="33" t="s">
        <v>159</v>
      </c>
      <c r="E3" s="34" t="str">
        <f>+'INCOME SHEET'!R3</f>
        <v>AQGPP5317D</v>
      </c>
    </row>
    <row r="4" spans="2:5" ht="30.75" customHeight="1">
      <c r="B4" s="31" t="s">
        <v>160</v>
      </c>
      <c r="C4" s="35" t="str">
        <f>+'INCOME SHEET'!E1</f>
        <v>ACCOUNT OFFICER CASH NAU, NAVSARI</v>
      </c>
      <c r="D4" s="33" t="s">
        <v>161</v>
      </c>
      <c r="E4" s="34" t="str">
        <f>+'INCOME SHEET'!R1</f>
        <v>SRTN00951G</v>
      </c>
    </row>
    <row r="5" spans="2:5" ht="30.75" customHeight="1">
      <c r="B5" s="30"/>
      <c r="C5" s="30"/>
      <c r="D5" s="30"/>
      <c r="E5" s="30"/>
    </row>
    <row r="6" spans="2:5" ht="30.75" customHeight="1">
      <c r="B6" s="38" t="s">
        <v>162</v>
      </c>
      <c r="C6" s="37" t="str">
        <f>+'INCOME SHEET'!S7</f>
        <v>INDIVIDUAL</v>
      </c>
      <c r="D6" s="7" t="s">
        <v>163</v>
      </c>
      <c r="E6" s="37">
        <f>+'INCOME SHEET'!O7</f>
        <v>56</v>
      </c>
    </row>
    <row r="7" spans="2:5" ht="24.75" customHeight="1">
      <c r="B7" s="322" t="s">
        <v>190</v>
      </c>
      <c r="C7" s="322"/>
      <c r="D7" s="322"/>
      <c r="E7" s="36">
        <f>+'INCOME SHEET'!O64</f>
        <v>626775</v>
      </c>
    </row>
    <row r="8" spans="2:5" ht="24.75" customHeight="1">
      <c r="B8" s="27"/>
      <c r="C8" s="27"/>
      <c r="D8" s="27"/>
      <c r="E8" s="28"/>
    </row>
    <row r="9" ht="15"/>
    <row r="10" spans="2:5" ht="17.25">
      <c r="B10" s="5" t="s">
        <v>114</v>
      </c>
      <c r="C10" s="5" t="s">
        <v>115</v>
      </c>
      <c r="D10" s="6" t="s">
        <v>116</v>
      </c>
      <c r="E10" s="6" t="s">
        <v>117</v>
      </c>
    </row>
    <row r="11" spans="2:10" ht="24.75" customHeight="1">
      <c r="B11" s="8">
        <f>MAX(IF(C6=B52,D52,0),IF(C6=B53,D53,0),IF(C6=B54,D54,0),IF(C6=B55,D55,0))</f>
        <v>250000</v>
      </c>
      <c r="C11" s="9">
        <f>IF(E7&lt;=B11,E7-0,B11)</f>
        <v>250000</v>
      </c>
      <c r="D11" s="10">
        <v>0</v>
      </c>
      <c r="E11" s="9">
        <f>C11*D11</f>
        <v>0</v>
      </c>
      <c r="I11" s="1"/>
      <c r="J11" s="2"/>
    </row>
    <row r="12" spans="2:10" ht="24.75" customHeight="1">
      <c r="B12" s="8">
        <v>500000</v>
      </c>
      <c r="C12" s="9">
        <f>MAX(IF(E7&lt;=B12,E7-B11,B12-B11),IF(E7&gt;B11,,0))</f>
        <v>250000</v>
      </c>
      <c r="D12" s="10">
        <v>0.05</v>
      </c>
      <c r="E12" s="9">
        <f>C12*D12</f>
        <v>12500</v>
      </c>
      <c r="I12" s="1"/>
      <c r="J12" s="2"/>
    </row>
    <row r="13" spans="2:10" ht="24.75" customHeight="1">
      <c r="B13" s="8">
        <v>1000000</v>
      </c>
      <c r="C13" s="9">
        <f>MAX(IF(E7&lt;=B13,E7-B12,B13-B12),IF(E7&gt;B12,,0))</f>
        <v>126775</v>
      </c>
      <c r="D13" s="10">
        <v>0.2</v>
      </c>
      <c r="E13" s="9">
        <f>C13*D13</f>
        <v>25355</v>
      </c>
      <c r="I13" s="1"/>
      <c r="J13" s="2"/>
    </row>
    <row r="14" spans="2:10" ht="24.75" customHeight="1">
      <c r="B14" s="11" t="s">
        <v>118</v>
      </c>
      <c r="C14" s="9">
        <f>MAX(E7&gt;B13,E7-B13,0)</f>
        <v>0</v>
      </c>
      <c r="D14" s="10">
        <v>0.3</v>
      </c>
      <c r="E14" s="9">
        <f>C14*D14</f>
        <v>0</v>
      </c>
      <c r="F14" s="12"/>
      <c r="I14" s="1"/>
      <c r="J14" s="2"/>
    </row>
    <row r="15" spans="2:11" s="16" customFormat="1" ht="24.75" customHeight="1">
      <c r="B15" s="13" t="s">
        <v>119</v>
      </c>
      <c r="C15" s="14"/>
      <c r="D15" s="13" t="s">
        <v>120</v>
      </c>
      <c r="E15" s="15">
        <f>SUM(E11:E14)</f>
        <v>37855</v>
      </c>
      <c r="I15" s="1"/>
      <c r="J15" s="2"/>
      <c r="K15" s="1"/>
    </row>
    <row r="16" spans="2:5" ht="24.75" customHeight="1">
      <c r="B16" s="17" t="s">
        <v>121</v>
      </c>
      <c r="C16" s="17" t="s">
        <v>122</v>
      </c>
      <c r="D16" s="18">
        <v>0.1</v>
      </c>
      <c r="E16" s="9">
        <f>IF(AND(E7&gt;5000000,E7&lt;10000000),E15*D16,0)</f>
        <v>0</v>
      </c>
    </row>
    <row r="17" spans="2:5" ht="24.75" customHeight="1">
      <c r="B17" s="17" t="s">
        <v>121</v>
      </c>
      <c r="C17" s="17" t="s">
        <v>123</v>
      </c>
      <c r="D17" s="18">
        <v>0.15</v>
      </c>
      <c r="E17" s="9">
        <f>IF(E7&gt;10000000,E15*D17,0)</f>
        <v>0</v>
      </c>
    </row>
    <row r="18" spans="2:5" ht="24.75" customHeight="1">
      <c r="B18" s="13" t="s">
        <v>157</v>
      </c>
      <c r="C18" s="17"/>
      <c r="D18" s="18"/>
      <c r="E18" s="9">
        <f>+E16+E17</f>
        <v>0</v>
      </c>
    </row>
    <row r="19" spans="2:9" s="16" customFormat="1" ht="24.75" customHeight="1">
      <c r="B19" s="13" t="s">
        <v>124</v>
      </c>
      <c r="C19" s="19"/>
      <c r="D19" s="13" t="s">
        <v>120</v>
      </c>
      <c r="E19" s="15">
        <f>+E15+E18</f>
        <v>37855</v>
      </c>
      <c r="I19" s="20"/>
    </row>
    <row r="20" spans="2:5" ht="24.75" customHeight="1">
      <c r="B20" s="17" t="s">
        <v>146</v>
      </c>
      <c r="C20" s="17" t="s">
        <v>125</v>
      </c>
      <c r="D20" s="18" t="s">
        <v>120</v>
      </c>
      <c r="E20" s="9">
        <f>IF(AND(E7&gt;=B11,E7&lt;=500000),MIN(E12,12500),0)</f>
        <v>0</v>
      </c>
    </row>
    <row r="21" spans="2:5" ht="34.5">
      <c r="B21" s="13" t="s">
        <v>126</v>
      </c>
      <c r="C21" s="21"/>
      <c r="D21" s="13" t="s">
        <v>120</v>
      </c>
      <c r="E21" s="15">
        <f>+E19-E20</f>
        <v>37855</v>
      </c>
    </row>
    <row r="22" spans="2:5" ht="24.75" customHeight="1">
      <c r="B22" s="17" t="s">
        <v>127</v>
      </c>
      <c r="C22" s="22"/>
      <c r="D22" s="10">
        <v>0.04</v>
      </c>
      <c r="E22" s="9">
        <f>D22*E21</f>
        <v>1514.2</v>
      </c>
    </row>
    <row r="23" spans="2:5" ht="24.75" customHeight="1">
      <c r="B23" s="13" t="s">
        <v>128</v>
      </c>
      <c r="C23" s="14"/>
      <c r="D23" s="13" t="s">
        <v>120</v>
      </c>
      <c r="E23" s="15">
        <f>E21+E22</f>
        <v>39369.2</v>
      </c>
    </row>
    <row r="24" spans="2:5" ht="24.75" customHeight="1">
      <c r="B24" s="4"/>
      <c r="C24" s="4"/>
      <c r="D24" s="4"/>
      <c r="E24" s="23"/>
    </row>
    <row r="25" spans="2:5" ht="24.75" customHeight="1">
      <c r="B25" s="4"/>
      <c r="C25" s="4"/>
      <c r="D25" s="4"/>
      <c r="E25" s="23"/>
    </row>
    <row r="26" spans="2:5" ht="24.75" customHeight="1">
      <c r="B26" s="38" t="s">
        <v>162</v>
      </c>
      <c r="C26" s="37" t="str">
        <f>+'INCOME SHEET'!S7</f>
        <v>INDIVIDUAL</v>
      </c>
      <c r="D26" s="7" t="s">
        <v>163</v>
      </c>
      <c r="E26" s="37">
        <f>+'INCOME SHEET'!O7</f>
        <v>56</v>
      </c>
    </row>
    <row r="27" spans="2:5" ht="24.75" customHeight="1">
      <c r="B27" s="322" t="s">
        <v>191</v>
      </c>
      <c r="C27" s="322"/>
      <c r="D27" s="322"/>
      <c r="E27" s="36">
        <f>+'INCOME SHEET'!Q64</f>
        <v>829175</v>
      </c>
    </row>
    <row r="28" spans="2:5" ht="24.75" customHeight="1">
      <c r="B28" s="27"/>
      <c r="C28" s="27"/>
      <c r="D28" s="27"/>
      <c r="E28" s="28"/>
    </row>
    <row r="29" ht="24.75" customHeight="1"/>
    <row r="30" spans="2:5" ht="24.75" customHeight="1">
      <c r="B30" s="5" t="s">
        <v>114</v>
      </c>
      <c r="C30" s="5" t="s">
        <v>115</v>
      </c>
      <c r="D30" s="6" t="s">
        <v>116</v>
      </c>
      <c r="E30" s="6" t="s">
        <v>117</v>
      </c>
    </row>
    <row r="31" spans="2:5" ht="24.75" customHeight="1">
      <c r="B31" s="8">
        <v>250000</v>
      </c>
      <c r="C31" s="9">
        <f>IF(E27&lt;=B31,E27-0,B31)</f>
        <v>250000</v>
      </c>
      <c r="D31" s="10">
        <v>0</v>
      </c>
      <c r="E31" s="9">
        <f aca="true" t="shared" si="0" ref="E31:E37">C31*D31</f>
        <v>0</v>
      </c>
    </row>
    <row r="32" spans="2:5" ht="24.75" customHeight="1">
      <c r="B32" s="8">
        <v>500000</v>
      </c>
      <c r="C32" s="9">
        <f>MAX(IF(E27&lt;=B32,E27-B31,B32-B31),IF(E27&gt;B31,,0))</f>
        <v>250000</v>
      </c>
      <c r="D32" s="10">
        <v>0.05</v>
      </c>
      <c r="E32" s="9">
        <f t="shared" si="0"/>
        <v>12500</v>
      </c>
    </row>
    <row r="33" spans="2:5" ht="24.75" customHeight="1">
      <c r="B33" s="8">
        <v>750000</v>
      </c>
      <c r="C33" s="9">
        <f>MAX(IF(E27&lt;=B33,E27-B32,B33-B32),IF(E27&gt;B32,,0))</f>
        <v>250000</v>
      </c>
      <c r="D33" s="10">
        <v>0.1</v>
      </c>
      <c r="E33" s="9">
        <f t="shared" si="0"/>
        <v>25000</v>
      </c>
    </row>
    <row r="34" spans="2:5" ht="24.75" customHeight="1">
      <c r="B34" s="8">
        <v>1000000</v>
      </c>
      <c r="C34" s="9">
        <f>MAX(IF(E27&lt;=B34,E27-B33,B34-B33),IF(E27&gt;B33,,0))</f>
        <v>79175</v>
      </c>
      <c r="D34" s="10">
        <v>0.15</v>
      </c>
      <c r="E34" s="9">
        <f t="shared" si="0"/>
        <v>11876.25</v>
      </c>
    </row>
    <row r="35" spans="2:5" ht="24.75" customHeight="1">
      <c r="B35" s="8">
        <v>1250000</v>
      </c>
      <c r="C35" s="9">
        <f>MAX(IF(E27&lt;=B35,E27-B34,B35-B34),IF(E27&gt;B34,,0))</f>
        <v>0</v>
      </c>
      <c r="D35" s="10">
        <v>0.2</v>
      </c>
      <c r="E35" s="9">
        <f t="shared" si="0"/>
        <v>0</v>
      </c>
    </row>
    <row r="36" spans="2:5" ht="24.75" customHeight="1">
      <c r="B36" s="11">
        <v>1500000</v>
      </c>
      <c r="C36" s="9">
        <f>MAX(IF(E27&lt;=B36,E27-B35,B36-B35),IF(E27&gt;B35,,0))</f>
        <v>0</v>
      </c>
      <c r="D36" s="10">
        <v>0.25</v>
      </c>
      <c r="E36" s="9">
        <f t="shared" si="0"/>
        <v>0</v>
      </c>
    </row>
    <row r="37" spans="2:5" ht="24.75" customHeight="1">
      <c r="B37" s="11" t="s">
        <v>187</v>
      </c>
      <c r="C37" s="9">
        <f>MAX(E27&gt;B36,E27-B36,0)</f>
        <v>0</v>
      </c>
      <c r="D37" s="10">
        <v>0.3</v>
      </c>
      <c r="E37" s="9">
        <f t="shared" si="0"/>
        <v>0</v>
      </c>
    </row>
    <row r="38" spans="2:5" ht="24.75" customHeight="1">
      <c r="B38" s="13" t="s">
        <v>119</v>
      </c>
      <c r="C38" s="14"/>
      <c r="D38" s="13" t="s">
        <v>120</v>
      </c>
      <c r="E38" s="15">
        <f>SUM(E31:E37)</f>
        <v>49376.25</v>
      </c>
    </row>
    <row r="39" spans="2:5" ht="24.75" customHeight="1">
      <c r="B39" s="17" t="s">
        <v>121</v>
      </c>
      <c r="C39" s="17" t="s">
        <v>122</v>
      </c>
      <c r="D39" s="18">
        <v>0.1</v>
      </c>
      <c r="E39" s="9">
        <f>IF(AND(E27&gt;5000000,E27&lt;10000000),E38*D39,0)</f>
        <v>0</v>
      </c>
    </row>
    <row r="40" spans="2:5" ht="24.75" customHeight="1">
      <c r="B40" s="17" t="s">
        <v>121</v>
      </c>
      <c r="C40" s="17" t="s">
        <v>123</v>
      </c>
      <c r="D40" s="18">
        <v>0.15</v>
      </c>
      <c r="E40" s="9">
        <f>IF(E27&gt;10000000,E38*D40,0)</f>
        <v>0</v>
      </c>
    </row>
    <row r="41" spans="2:5" ht="24.75" customHeight="1">
      <c r="B41" s="13" t="s">
        <v>157</v>
      </c>
      <c r="C41" s="17"/>
      <c r="D41" s="18"/>
      <c r="E41" s="9">
        <f>+E39+E40</f>
        <v>0</v>
      </c>
    </row>
    <row r="42" spans="2:5" ht="24.75" customHeight="1">
      <c r="B42" s="13" t="s">
        <v>124</v>
      </c>
      <c r="C42" s="19"/>
      <c r="D42" s="13" t="s">
        <v>120</v>
      </c>
      <c r="E42" s="15">
        <f>+E38+E41</f>
        <v>49376.25</v>
      </c>
    </row>
    <row r="43" spans="2:5" ht="24.75" customHeight="1">
      <c r="B43" s="17" t="s">
        <v>146</v>
      </c>
      <c r="C43" s="17" t="s">
        <v>125</v>
      </c>
      <c r="D43" s="18" t="s">
        <v>120</v>
      </c>
      <c r="E43" s="9">
        <f>IF(AND(E27&gt;=B31,E27&lt;=500000),MIN(E32,12500),0)</f>
        <v>0</v>
      </c>
    </row>
    <row r="44" spans="2:5" ht="24.75" customHeight="1">
      <c r="B44" s="13" t="s">
        <v>126</v>
      </c>
      <c r="C44" s="21"/>
      <c r="D44" s="13" t="s">
        <v>120</v>
      </c>
      <c r="E44" s="15">
        <f>+E42-E43</f>
        <v>49376.25</v>
      </c>
    </row>
    <row r="45" spans="2:5" ht="24.75" customHeight="1">
      <c r="B45" s="17" t="s">
        <v>127</v>
      </c>
      <c r="C45" s="22"/>
      <c r="D45" s="10">
        <v>0.04</v>
      </c>
      <c r="E45" s="9">
        <f>D45*E44</f>
        <v>1975.05</v>
      </c>
    </row>
    <row r="46" spans="2:5" ht="24.75" customHeight="1">
      <c r="B46" s="13" t="s">
        <v>128</v>
      </c>
      <c r="C46" s="14"/>
      <c r="D46" s="13" t="s">
        <v>120</v>
      </c>
      <c r="E46" s="15">
        <f>E44+E45</f>
        <v>51351.3</v>
      </c>
    </row>
    <row r="47" spans="2:5" ht="24.75" customHeight="1">
      <c r="B47" s="4"/>
      <c r="C47" s="4"/>
      <c r="D47" s="4"/>
      <c r="E47" s="23"/>
    </row>
    <row r="48" spans="2:3" ht="18" customHeight="1" hidden="1">
      <c r="B48" s="24"/>
      <c r="C48" s="3"/>
    </row>
    <row r="49" spans="2:3" ht="18" customHeight="1" hidden="1">
      <c r="B49" s="25" t="s">
        <v>135</v>
      </c>
      <c r="C49" s="1" t="s">
        <v>136</v>
      </c>
    </row>
    <row r="50" spans="2:5" ht="22.5" customHeight="1" hidden="1">
      <c r="B50" s="323" t="s">
        <v>137</v>
      </c>
      <c r="C50" s="323"/>
      <c r="D50" s="323"/>
      <c r="E50" s="323"/>
    </row>
    <row r="51" spans="2:4" ht="15.75" customHeight="1" hidden="1">
      <c r="B51" s="1" t="s">
        <v>138</v>
      </c>
      <c r="C51" s="1" t="s">
        <v>139</v>
      </c>
      <c r="D51" s="1" t="s">
        <v>140</v>
      </c>
    </row>
    <row r="52" spans="2:4" ht="15.75" customHeight="1" hidden="1">
      <c r="B52" s="1" t="s">
        <v>145</v>
      </c>
      <c r="C52" s="3" t="s">
        <v>141</v>
      </c>
      <c r="D52" s="26">
        <v>250000</v>
      </c>
    </row>
    <row r="53" spans="2:4" ht="15.75" customHeight="1" hidden="1">
      <c r="B53" s="1" t="s">
        <v>145</v>
      </c>
      <c r="C53" s="3" t="s">
        <v>141</v>
      </c>
      <c r="D53" s="26">
        <v>250000</v>
      </c>
    </row>
    <row r="54" spans="2:4" ht="15.75" customHeight="1" hidden="1">
      <c r="B54" s="1" t="s">
        <v>143</v>
      </c>
      <c r="C54" s="1">
        <v>60</v>
      </c>
      <c r="D54" s="26">
        <v>300000</v>
      </c>
    </row>
    <row r="55" spans="2:4" ht="15.75" customHeight="1" hidden="1">
      <c r="B55" s="1" t="s">
        <v>144</v>
      </c>
      <c r="C55" s="1">
        <v>80</v>
      </c>
      <c r="D55" s="26">
        <v>500000</v>
      </c>
    </row>
    <row r="56" ht="15.75" customHeight="1">
      <c r="D56" s="2"/>
    </row>
  </sheetData>
  <sheetProtection selectLockedCells="1" selectUnlockedCells="1"/>
  <mergeCells count="4">
    <mergeCell ref="B27:D27"/>
    <mergeCell ref="B50:E50"/>
    <mergeCell ref="B1:E1"/>
    <mergeCell ref="B7:D7"/>
  </mergeCells>
  <printOptions/>
  <pageMargins left="0.393700787401575" right="0.393700787401575" top="0.34" bottom="0.5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Relyon Softech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16 Template</dc:title>
  <dc:subject/>
  <dc:creator>Pratyush Pushkal</dc:creator>
  <cp:keywords/>
  <dc:description/>
  <cp:lastModifiedBy>shyam</cp:lastModifiedBy>
  <cp:lastPrinted>2022-02-07T07:33:50Z</cp:lastPrinted>
  <dcterms:created xsi:type="dcterms:W3CDTF">2004-05-27T10:33:04Z</dcterms:created>
  <dcterms:modified xsi:type="dcterms:W3CDTF">2023-01-27T09:23:40Z</dcterms:modified>
  <cp:category/>
  <cp:version/>
  <cp:contentType/>
  <cp:contentStatus/>
</cp:coreProperties>
</file>